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ovimientos contables\Presupuestos 2020\4. Modificaciones 2020\"/>
    </mc:Choice>
  </mc:AlternateContent>
  <bookViews>
    <workbookView xWindow="0" yWindow="0" windowWidth="21600" windowHeight="9135"/>
  </bookViews>
  <sheets>
    <sheet name="Mod 6 Clasif" sheetId="9" r:id="rId1"/>
    <sheet name="Clasif Econo" sheetId="10" r:id="rId2"/>
    <sheet name="Estimaciones" sheetId="7" state="hidden" r:id="rId3"/>
  </sheets>
  <definedNames>
    <definedName name="_xlnm.Print_Area" localSheetId="1">'Clasif Econo'!$A$1:$H$51</definedName>
    <definedName name="_xlnm.Print_Area" localSheetId="2">Estimaciones!$A$1:$D$35</definedName>
    <definedName name="_xlnm.Print_Area" localSheetId="0">'Mod 6 Clasif'!$B$1:$N$230</definedName>
    <definedName name="_xlnm.Print_Titles" localSheetId="0">'Mod 6 Clasif'!$1:$8</definedName>
  </definedNames>
  <calcPr calcId="152511"/>
</workbook>
</file>

<file path=xl/calcChain.xml><?xml version="1.0" encoding="utf-8"?>
<calcChain xmlns="http://schemas.openxmlformats.org/spreadsheetml/2006/main">
  <c r="M13" i="9" l="1"/>
  <c r="C11" i="10"/>
  <c r="L23" i="9"/>
  <c r="K23" i="9"/>
  <c r="F23" i="9"/>
  <c r="E23" i="9"/>
  <c r="D23" i="9"/>
  <c r="L14" i="9"/>
  <c r="K14" i="9"/>
  <c r="G14" i="9"/>
  <c r="E29" i="10"/>
  <c r="E27" i="10"/>
  <c r="M223" i="9"/>
  <c r="L223" i="9"/>
  <c r="K223" i="9"/>
  <c r="E220" i="9"/>
  <c r="F220" i="9"/>
  <c r="D220" i="9"/>
  <c r="G219" i="9"/>
  <c r="G218" i="9"/>
  <c r="G220" i="9" s="1"/>
  <c r="L219" i="9"/>
  <c r="K219" i="9"/>
  <c r="L218" i="9"/>
  <c r="L220" i="9" s="1"/>
  <c r="K218" i="9"/>
  <c r="K220" i="9" s="1"/>
  <c r="E195" i="9"/>
  <c r="F195" i="9"/>
  <c r="F200" i="9"/>
  <c r="E200" i="9"/>
  <c r="D200" i="9"/>
  <c r="F214" i="9"/>
  <c r="F222" i="9" s="1"/>
  <c r="E214" i="9"/>
  <c r="E222" i="9" s="1"/>
  <c r="D214" i="9"/>
  <c r="D195" i="9"/>
  <c r="L213" i="9"/>
  <c r="K213" i="9"/>
  <c r="G213" i="9"/>
  <c r="L212" i="9"/>
  <c r="K212" i="9"/>
  <c r="G212" i="9"/>
  <c r="L211" i="9"/>
  <c r="K211" i="9"/>
  <c r="G211" i="9"/>
  <c r="L210" i="9"/>
  <c r="K210" i="9"/>
  <c r="G210" i="9"/>
  <c r="L209" i="9"/>
  <c r="K209" i="9"/>
  <c r="G209" i="9"/>
  <c r="L208" i="9"/>
  <c r="K208" i="9"/>
  <c r="G208" i="9"/>
  <c r="L206" i="9"/>
  <c r="K206" i="9"/>
  <c r="G206" i="9"/>
  <c r="M14" i="9" l="1"/>
  <c r="D222" i="9"/>
  <c r="M219" i="9"/>
  <c r="M218" i="9"/>
  <c r="M217" i="9" s="1"/>
  <c r="M220" i="9" s="1"/>
  <c r="M213" i="9"/>
  <c r="M211" i="9"/>
  <c r="M209" i="9"/>
  <c r="M212" i="9"/>
  <c r="M206" i="9"/>
  <c r="M210" i="9"/>
  <c r="M208" i="9"/>
  <c r="L204" i="9"/>
  <c r="L214" i="9" s="1"/>
  <c r="K204" i="9"/>
  <c r="K214" i="9" s="1"/>
  <c r="G204" i="9"/>
  <c r="G214" i="9" s="1"/>
  <c r="L194" i="9"/>
  <c r="K194" i="9"/>
  <c r="L192" i="9"/>
  <c r="K192" i="9"/>
  <c r="L191" i="9"/>
  <c r="K191" i="9"/>
  <c r="L189" i="9"/>
  <c r="K189" i="9"/>
  <c r="K188" i="9"/>
  <c r="L188" i="9"/>
  <c r="G188" i="9"/>
  <c r="G189" i="9"/>
  <c r="G191" i="9"/>
  <c r="G194" i="9"/>
  <c r="G192" i="9"/>
  <c r="E93" i="9"/>
  <c r="D93" i="9"/>
  <c r="L92" i="9"/>
  <c r="K92" i="9"/>
  <c r="L90" i="9"/>
  <c r="K90" i="9"/>
  <c r="L89" i="9"/>
  <c r="K89" i="9"/>
  <c r="L88" i="9"/>
  <c r="K88" i="9"/>
  <c r="L87" i="9"/>
  <c r="K87" i="9"/>
  <c r="L86" i="9"/>
  <c r="K86" i="9"/>
  <c r="L85" i="9"/>
  <c r="K85" i="9"/>
  <c r="G92" i="9"/>
  <c r="G90" i="9"/>
  <c r="G89" i="9"/>
  <c r="G88" i="9"/>
  <c r="G87" i="9"/>
  <c r="G86" i="9"/>
  <c r="G85" i="9"/>
  <c r="L83" i="9"/>
  <c r="K83" i="9"/>
  <c r="G83" i="9"/>
  <c r="G74" i="9"/>
  <c r="L74" i="9"/>
  <c r="K74" i="9"/>
  <c r="L69" i="9"/>
  <c r="K69" i="9"/>
  <c r="F70" i="9"/>
  <c r="E70" i="9"/>
  <c r="G69" i="9"/>
  <c r="L68" i="9"/>
  <c r="K68" i="9"/>
  <c r="G68" i="9"/>
  <c r="F60" i="9"/>
  <c r="D60" i="9"/>
  <c r="E60" i="9"/>
  <c r="L59" i="9"/>
  <c r="K59" i="9"/>
  <c r="L57" i="9"/>
  <c r="K57" i="9"/>
  <c r="L55" i="9"/>
  <c r="K55" i="9"/>
  <c r="G59" i="9"/>
  <c r="G57" i="9"/>
  <c r="G55" i="9"/>
  <c r="L195" i="9" l="1"/>
  <c r="M204" i="9"/>
  <c r="M203" i="9" s="1"/>
  <c r="M192" i="9"/>
  <c r="G195" i="9"/>
  <c r="K195" i="9"/>
  <c r="M194" i="9"/>
  <c r="M193" i="9" s="1"/>
  <c r="M188" i="9"/>
  <c r="M191" i="9"/>
  <c r="M189" i="9"/>
  <c r="M89" i="9"/>
  <c r="M87" i="9"/>
  <c r="M92" i="9"/>
  <c r="M90" i="9"/>
  <c r="M86" i="9"/>
  <c r="M88" i="9"/>
  <c r="M85" i="9"/>
  <c r="M74" i="9"/>
  <c r="M73" i="9" s="1"/>
  <c r="M83" i="9"/>
  <c r="M68" i="9"/>
  <c r="M59" i="9"/>
  <c r="M69" i="9"/>
  <c r="M55" i="9"/>
  <c r="M57" i="9"/>
  <c r="L49" i="9"/>
  <c r="K49" i="9"/>
  <c r="L48" i="9"/>
  <c r="K48" i="9"/>
  <c r="L47" i="9"/>
  <c r="K47" i="9"/>
  <c r="L46" i="9"/>
  <c r="K46" i="9"/>
  <c r="L45" i="9"/>
  <c r="K45" i="9"/>
  <c r="F50" i="9"/>
  <c r="E50" i="9"/>
  <c r="D50" i="9"/>
  <c r="G49" i="9"/>
  <c r="G48" i="9"/>
  <c r="G47" i="9"/>
  <c r="G46" i="9"/>
  <c r="G45" i="9"/>
  <c r="L43" i="9"/>
  <c r="K43" i="9"/>
  <c r="F34" i="9"/>
  <c r="E34" i="9"/>
  <c r="D34" i="9"/>
  <c r="G33" i="9"/>
  <c r="G32" i="9"/>
  <c r="G30" i="9"/>
  <c r="G29" i="9"/>
  <c r="L33" i="9"/>
  <c r="K33" i="9"/>
  <c r="L32" i="9"/>
  <c r="K32" i="9"/>
  <c r="L30" i="9"/>
  <c r="K30" i="9"/>
  <c r="L29" i="9"/>
  <c r="K29" i="9"/>
  <c r="G22" i="9"/>
  <c r="L22" i="9"/>
  <c r="K22" i="9"/>
  <c r="M214" i="9" l="1"/>
  <c r="M187" i="9"/>
  <c r="M195" i="9" s="1"/>
  <c r="M58" i="9"/>
  <c r="D19" i="10"/>
  <c r="M84" i="9"/>
  <c r="M45" i="9"/>
  <c r="M46" i="9"/>
  <c r="M48" i="9"/>
  <c r="M49" i="9"/>
  <c r="M47" i="9"/>
  <c r="M43" i="9"/>
  <c r="M30" i="9"/>
  <c r="M33" i="9"/>
  <c r="M29" i="9"/>
  <c r="M32" i="9"/>
  <c r="M22" i="9"/>
  <c r="M44" i="9" l="1"/>
  <c r="M28" i="9"/>
  <c r="L106" i="9" l="1"/>
  <c r="K106" i="9"/>
  <c r="G106" i="9"/>
  <c r="F180" i="9"/>
  <c r="D180" i="9"/>
  <c r="G174" i="9"/>
  <c r="G178" i="9"/>
  <c r="L178" i="9"/>
  <c r="K178" i="9"/>
  <c r="L174" i="9"/>
  <c r="K174" i="9"/>
  <c r="G170" i="9"/>
  <c r="L170" i="9"/>
  <c r="K170" i="9"/>
  <c r="L166" i="9"/>
  <c r="E166" i="9"/>
  <c r="K166" i="9" s="1"/>
  <c r="L162" i="9"/>
  <c r="E162" i="9"/>
  <c r="K162" i="9" s="1"/>
  <c r="E158" i="9"/>
  <c r="G158" i="9" s="1"/>
  <c r="L158" i="9"/>
  <c r="L180" i="9" l="1"/>
  <c r="M178" i="9"/>
  <c r="M177" i="9" s="1"/>
  <c r="M106" i="9"/>
  <c r="M174" i="9"/>
  <c r="M173" i="9" s="1"/>
  <c r="E180" i="9"/>
  <c r="M170" i="9"/>
  <c r="M169" i="9" s="1"/>
  <c r="G162" i="9"/>
  <c r="G166" i="9"/>
  <c r="M166" i="9"/>
  <c r="M165" i="9" s="1"/>
  <c r="M162" i="9"/>
  <c r="M161" i="9" s="1"/>
  <c r="K158" i="9"/>
  <c r="G180" i="9" l="1"/>
  <c r="M158" i="9"/>
  <c r="M157" i="9" s="1"/>
  <c r="M180" i="9" s="1"/>
  <c r="K180" i="9"/>
  <c r="E143" i="9" l="1"/>
  <c r="F143" i="9"/>
  <c r="D143" i="9"/>
  <c r="L142" i="9"/>
  <c r="K142" i="9"/>
  <c r="G142" i="9"/>
  <c r="G140" i="9"/>
  <c r="G139" i="9"/>
  <c r="L140" i="9"/>
  <c r="K140" i="9"/>
  <c r="L139" i="9"/>
  <c r="K139" i="9"/>
  <c r="G134" i="9"/>
  <c r="G133" i="9"/>
  <c r="G131" i="9"/>
  <c r="G130" i="9"/>
  <c r="L134" i="9"/>
  <c r="K134" i="9"/>
  <c r="L133" i="9"/>
  <c r="K133" i="9"/>
  <c r="L131" i="9"/>
  <c r="K131" i="9"/>
  <c r="E135" i="9"/>
  <c r="F135" i="9"/>
  <c r="D135" i="9"/>
  <c r="L130" i="9"/>
  <c r="K130" i="9"/>
  <c r="L125" i="9"/>
  <c r="K125" i="9"/>
  <c r="G125" i="9"/>
  <c r="L123" i="9"/>
  <c r="K123" i="9"/>
  <c r="L122" i="9"/>
  <c r="K122" i="9"/>
  <c r="L121" i="9"/>
  <c r="K121" i="9"/>
  <c r="L120" i="9"/>
  <c r="K120" i="9"/>
  <c r="L119" i="9"/>
  <c r="K119" i="9"/>
  <c r="G119" i="9"/>
  <c r="G120" i="9"/>
  <c r="G121" i="9"/>
  <c r="G122" i="9"/>
  <c r="G123" i="9"/>
  <c r="D126" i="9"/>
  <c r="E126" i="9"/>
  <c r="M140" i="9" l="1"/>
  <c r="G143" i="9"/>
  <c r="L143" i="9"/>
  <c r="K143" i="9"/>
  <c r="M142" i="9"/>
  <c r="M139" i="9"/>
  <c r="G135" i="9"/>
  <c r="K135" i="9"/>
  <c r="M133" i="9"/>
  <c r="M134" i="9"/>
  <c r="M131" i="9"/>
  <c r="M130" i="9"/>
  <c r="L135" i="9"/>
  <c r="M125" i="9"/>
  <c r="M124" i="9" s="1"/>
  <c r="M121" i="9"/>
  <c r="M122" i="9"/>
  <c r="M119" i="9"/>
  <c r="M123" i="9"/>
  <c r="M120" i="9"/>
  <c r="M129" i="9" l="1"/>
  <c r="M138" i="9"/>
  <c r="E24" i="10" l="1"/>
  <c r="M143" i="9"/>
  <c r="A3" i="10" l="1"/>
  <c r="E151" i="9" l="1"/>
  <c r="F151" i="9"/>
  <c r="D151" i="9"/>
  <c r="L150" i="9"/>
  <c r="K150" i="9"/>
  <c r="L148" i="9"/>
  <c r="K148" i="9"/>
  <c r="L147" i="9"/>
  <c r="K147" i="9"/>
  <c r="G150" i="9"/>
  <c r="G148" i="9"/>
  <c r="G147" i="9"/>
  <c r="G151" i="9" l="1"/>
  <c r="M147" i="9"/>
  <c r="L151" i="9"/>
  <c r="K151" i="9"/>
  <c r="M148" i="9"/>
  <c r="M150" i="9"/>
  <c r="M146" i="9" l="1"/>
  <c r="M151" i="9" s="1"/>
  <c r="F126" i="9" l="1"/>
  <c r="L118" i="9"/>
  <c r="K118" i="9"/>
  <c r="G118" i="9"/>
  <c r="E114" i="9"/>
  <c r="E152" i="9" s="1"/>
  <c r="E182" i="9" s="1"/>
  <c r="E224" i="9" s="1"/>
  <c r="F114" i="9"/>
  <c r="D114" i="9"/>
  <c r="D152" i="9" s="1"/>
  <c r="D182" i="9" s="1"/>
  <c r="L113" i="9"/>
  <c r="K113" i="9"/>
  <c r="L112" i="9"/>
  <c r="K112" i="9"/>
  <c r="L111" i="9"/>
  <c r="K111" i="9"/>
  <c r="L109" i="9"/>
  <c r="K109" i="9"/>
  <c r="L108" i="9"/>
  <c r="K108" i="9"/>
  <c r="L105" i="9"/>
  <c r="K105" i="9"/>
  <c r="G113" i="9"/>
  <c r="G112" i="9"/>
  <c r="G111" i="9"/>
  <c r="G109" i="9"/>
  <c r="G108" i="9"/>
  <c r="G105" i="9"/>
  <c r="G199" i="9"/>
  <c r="L199" i="9"/>
  <c r="L200" i="9" s="1"/>
  <c r="L222" i="9" s="1"/>
  <c r="K199" i="9"/>
  <c r="K200" i="9" s="1"/>
  <c r="K222" i="9" s="1"/>
  <c r="D224" i="9" l="1"/>
  <c r="F152" i="9"/>
  <c r="M105" i="9"/>
  <c r="K126" i="9"/>
  <c r="M109" i="9"/>
  <c r="K114" i="9"/>
  <c r="L114" i="9"/>
  <c r="L126" i="9"/>
  <c r="M118" i="9"/>
  <c r="M117" i="9" s="1"/>
  <c r="G126" i="9"/>
  <c r="G114" i="9"/>
  <c r="M112" i="9"/>
  <c r="M113" i="9"/>
  <c r="M111" i="9"/>
  <c r="M108" i="9"/>
  <c r="G200" i="9"/>
  <c r="G222" i="9" s="1"/>
  <c r="M199" i="9"/>
  <c r="M198" i="9" s="1"/>
  <c r="M200" i="9" s="1"/>
  <c r="M222" i="9" s="1"/>
  <c r="F93" i="9"/>
  <c r="L82" i="9"/>
  <c r="K82" i="9"/>
  <c r="G82" i="9"/>
  <c r="F78" i="9"/>
  <c r="E78" i="9"/>
  <c r="D78" i="9"/>
  <c r="L77" i="9"/>
  <c r="K77" i="9"/>
  <c r="L76" i="9"/>
  <c r="K76" i="9"/>
  <c r="G76" i="9"/>
  <c r="G77" i="9"/>
  <c r="F182" i="9" l="1"/>
  <c r="F224" i="9" s="1"/>
  <c r="M76" i="9"/>
  <c r="G152" i="9"/>
  <c r="G182" i="9" s="1"/>
  <c r="G224" i="9" s="1"/>
  <c r="L152" i="9"/>
  <c r="L182" i="9" s="1"/>
  <c r="L224" i="9" s="1"/>
  <c r="K152" i="9"/>
  <c r="K182" i="9" s="1"/>
  <c r="K224" i="9" s="1"/>
  <c r="M114" i="9"/>
  <c r="M104" i="9"/>
  <c r="M82" i="9"/>
  <c r="M81" i="9" s="1"/>
  <c r="L78" i="9"/>
  <c r="K78" i="9"/>
  <c r="G78" i="9"/>
  <c r="M77" i="9"/>
  <c r="M75" i="9" l="1"/>
  <c r="M78" i="9" s="1"/>
  <c r="L66" i="9"/>
  <c r="K66" i="9"/>
  <c r="L64" i="9"/>
  <c r="K64" i="9"/>
  <c r="G66" i="9"/>
  <c r="G64" i="9"/>
  <c r="D70" i="9"/>
  <c r="D95" i="9" s="1"/>
  <c r="G54" i="9"/>
  <c r="L54" i="9"/>
  <c r="K54" i="9"/>
  <c r="G93" i="9"/>
  <c r="K93" i="9"/>
  <c r="L93" i="9"/>
  <c r="G43" i="9"/>
  <c r="G42" i="9"/>
  <c r="L42" i="9"/>
  <c r="K42" i="9"/>
  <c r="L50" i="9" l="1"/>
  <c r="K50" i="9"/>
  <c r="E95" i="9"/>
  <c r="F95" i="9"/>
  <c r="K70" i="9"/>
  <c r="M64" i="9"/>
  <c r="M63" i="9" s="1"/>
  <c r="G70" i="9"/>
  <c r="M54" i="9"/>
  <c r="M53" i="9" s="1"/>
  <c r="K60" i="9"/>
  <c r="L70" i="9"/>
  <c r="L60" i="9"/>
  <c r="M66" i="9"/>
  <c r="M65" i="9" s="1"/>
  <c r="G60" i="9"/>
  <c r="G50" i="9"/>
  <c r="M42" i="9"/>
  <c r="L27" i="9"/>
  <c r="K27" i="9"/>
  <c r="G27" i="9"/>
  <c r="F36" i="9"/>
  <c r="D36" i="9"/>
  <c r="D226" i="9" s="1"/>
  <c r="E36" i="9"/>
  <c r="F226" i="9" l="1"/>
  <c r="E226" i="9"/>
  <c r="M60" i="9"/>
  <c r="D13" i="10"/>
  <c r="M41" i="9"/>
  <c r="M50" i="9" s="1"/>
  <c r="D11" i="10"/>
  <c r="G34" i="9"/>
  <c r="K95" i="9"/>
  <c r="L95" i="9"/>
  <c r="G95" i="9"/>
  <c r="K34" i="9"/>
  <c r="L34" i="9"/>
  <c r="M27" i="9"/>
  <c r="M26" i="9" s="1"/>
  <c r="M34" i="9" s="1"/>
  <c r="L20" i="9" l="1"/>
  <c r="K20" i="9"/>
  <c r="L19" i="9"/>
  <c r="K19" i="9"/>
  <c r="L18" i="9"/>
  <c r="K18" i="9"/>
  <c r="G20" i="9"/>
  <c r="G19" i="9"/>
  <c r="G18" i="9"/>
  <c r="L16" i="9"/>
  <c r="K16" i="9"/>
  <c r="G16" i="9"/>
  <c r="M20" i="9" l="1"/>
  <c r="M19" i="9"/>
  <c r="M18" i="9"/>
  <c r="M16" i="9"/>
  <c r="M17" i="9" l="1"/>
  <c r="C13" i="10" s="1"/>
  <c r="M93" i="9" l="1"/>
  <c r="B51" i="10"/>
  <c r="L15" i="9"/>
  <c r="K15" i="9"/>
  <c r="M15" i="9" l="1"/>
  <c r="A2" i="10"/>
  <c r="G45" i="10"/>
  <c r="G44" i="10"/>
  <c r="G43" i="10"/>
  <c r="C41" i="10"/>
  <c r="C38" i="10" s="1"/>
  <c r="G42" i="10"/>
  <c r="F41" i="10"/>
  <c r="E41" i="10"/>
  <c r="E38" i="10" s="1"/>
  <c r="D41" i="10"/>
  <c r="D38" i="10" s="1"/>
  <c r="G40" i="10"/>
  <c r="G39" i="10"/>
  <c r="G37" i="10"/>
  <c r="G36" i="10"/>
  <c r="E34" i="10"/>
  <c r="F34" i="10"/>
  <c r="G35" i="10"/>
  <c r="C34" i="10"/>
  <c r="G33" i="10"/>
  <c r="G32" i="10"/>
  <c r="G31" i="10"/>
  <c r="G30" i="10"/>
  <c r="E28" i="10"/>
  <c r="D28" i="10"/>
  <c r="G29" i="10"/>
  <c r="C28" i="10"/>
  <c r="F28" i="10"/>
  <c r="G26" i="10"/>
  <c r="G25" i="10"/>
  <c r="C22" i="10"/>
  <c r="G23" i="10"/>
  <c r="F22" i="10"/>
  <c r="G20" i="10"/>
  <c r="E17" i="10"/>
  <c r="G18" i="10"/>
  <c r="C17" i="10"/>
  <c r="F17" i="10"/>
  <c r="G16" i="10"/>
  <c r="C14" i="10"/>
  <c r="F14" i="10"/>
  <c r="E14" i="10"/>
  <c r="G12" i="10"/>
  <c r="F10" i="10"/>
  <c r="E10" i="10"/>
  <c r="E9" i="10" s="1"/>
  <c r="C10" i="10" l="1"/>
  <c r="C9" i="10" s="1"/>
  <c r="C8" i="10" s="1"/>
  <c r="K36" i="9"/>
  <c r="K226" i="9" s="1"/>
  <c r="L36" i="9"/>
  <c r="L226" i="9" s="1"/>
  <c r="D10" i="10"/>
  <c r="E22" i="10"/>
  <c r="E21" i="10" s="1"/>
  <c r="G24" i="10"/>
  <c r="G41" i="10"/>
  <c r="C21" i="10"/>
  <c r="E8" i="10"/>
  <c r="F9" i="10"/>
  <c r="G28" i="10"/>
  <c r="F21" i="10"/>
  <c r="F38" i="10"/>
  <c r="G38" i="10" s="1"/>
  <c r="D34" i="10"/>
  <c r="M23" i="9" l="1"/>
  <c r="M36" i="9" s="1"/>
  <c r="G10" i="10"/>
  <c r="D17" i="10"/>
  <c r="G17" i="10" s="1"/>
  <c r="G19" i="10"/>
  <c r="G11" i="10"/>
  <c r="G13" i="10"/>
  <c r="D14" i="10"/>
  <c r="G14" i="10" s="1"/>
  <c r="G15" i="10"/>
  <c r="D22" i="10"/>
  <c r="G22" i="10" s="1"/>
  <c r="G27" i="10"/>
  <c r="C47" i="10"/>
  <c r="E47" i="10"/>
  <c r="F8" i="10"/>
  <c r="G34" i="10"/>
  <c r="D9" i="10" l="1"/>
  <c r="G9" i="10" s="1"/>
  <c r="D21" i="10"/>
  <c r="F47" i="10"/>
  <c r="D8" i="10" l="1"/>
  <c r="G8" i="10" s="1"/>
  <c r="G21" i="10"/>
  <c r="G15" i="9"/>
  <c r="G23" i="9" l="1"/>
  <c r="G36" i="9" s="1"/>
  <c r="G226" i="9" s="1"/>
  <c r="D47" i="10"/>
  <c r="G47" i="10" s="1"/>
  <c r="B35" i="7" l="1"/>
  <c r="C31" i="7"/>
  <c r="B27" i="7"/>
  <c r="B20" i="7"/>
  <c r="B10" i="7"/>
  <c r="C8" i="7" l="1"/>
  <c r="D8" i="7" s="1"/>
  <c r="C4" i="7" l="1"/>
  <c r="D4" i="7" s="1"/>
  <c r="C24" i="7"/>
  <c r="M70" i="9"/>
  <c r="M95" i="9" s="1"/>
  <c r="M135" i="9" l="1"/>
  <c r="M126" i="9"/>
  <c r="M152" i="9" l="1"/>
  <c r="M182" i="9" s="1"/>
  <c r="M224" i="9" l="1"/>
  <c r="M226" i="9" s="1"/>
</calcChain>
</file>

<file path=xl/sharedStrings.xml><?xml version="1.0" encoding="utf-8"?>
<sst xmlns="http://schemas.openxmlformats.org/spreadsheetml/2006/main" count="718" uniqueCount="360">
  <si>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</si>
  <si>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</si>
  <si>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</si>
  <si>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</si>
  <si>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</si>
  <si>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</si>
  <si>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</si>
  <si>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PROGRAMA II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</si>
  <si>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</si>
  <si>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</si>
  <si>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</si>
  <si>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</si>
  <si>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</si>
  <si>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</si>
  <si>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</si>
  <si>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</si>
  <si>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</si>
  <si>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</si>
  <si>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</si>
  <si>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</si>
  <si>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</si>
  <si>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</si>
  <si>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</si>
  <si>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</si>
  <si>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</si>
  <si>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</si>
  <si>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5.02.16… DEPÓSITO Y TRATAMIENTO DE BASURA</t>
  </si>
  <si>
    <t>TOTAL PROGRAMA II  *JIMÉNEZ*</t>
  </si>
  <si>
    <t>Elaborada por:</t>
  </si>
  <si>
    <t>Contabilidad Municipal</t>
  </si>
  <si>
    <t>Fecha:</t>
  </si>
  <si>
    <t>SUBTOTAL DEPÓSITO Y TRATAMIENTO DE BASURA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</si>
  <si>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</si>
  <si>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</si>
  <si>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</si>
  <si>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</si>
  <si>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</si>
  <si>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</si>
  <si>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</si>
  <si>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Programa 4 Partidas Específicas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</si>
  <si>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</si>
  <si>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</si>
  <si>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</si>
  <si>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</si>
  <si>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</si>
  <si>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</si>
  <si>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</si>
  <si>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</si>
  <si>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</si>
  <si>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</si>
  <si>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</si>
  <si>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</si>
  <si>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</si>
  <si>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</si>
  <si>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</si>
  <si>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</si>
  <si>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</si>
  <si>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1.2.2</t>
  </si>
  <si>
    <t>Externos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</si>
  <si>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</si>
  <si>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</si>
  <si>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</si>
  <si>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</si>
  <si>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</si>
  <si>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</si>
  <si>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1.3.3</t>
  </si>
  <si>
    <t xml:space="preserve"> Transferencias corrientes al Sector Externo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</si>
  <si>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</si>
  <si>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</si>
  <si>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</si>
  <si>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</si>
  <si>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</si>
  <si>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</si>
  <si>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</si>
  <si>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</si>
  <si>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</si>
  <si>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</si>
  <si>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</si>
  <si>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</si>
  <si>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</si>
  <si>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</si>
  <si>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</si>
  <si>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</si>
  <si>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</si>
  <si>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</si>
  <si>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</si>
  <si>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</si>
  <si>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</si>
  <si>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</si>
  <si>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</si>
  <si>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</si>
  <si>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2.2.5</t>
  </si>
  <si>
    <t>Activos de valor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</si>
  <si>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</si>
  <si>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</si>
  <si>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</si>
  <si>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</si>
  <si>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</si>
  <si>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</si>
  <si>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2.3.3</t>
  </si>
  <si>
    <t>Transferencias de capital al Sector Externo</t>
  </si>
  <si>
    <t>TRANSACCIONES FINANCIERAS</t>
  </si>
  <si>
    <t>3.1</t>
  </si>
  <si>
    <t>CONCESIÓN DE PRÉSTAMOS</t>
  </si>
  <si>
    <t>3.2</t>
  </si>
  <si>
    <t>ADQUISICIÓN DE VALORES</t>
  </si>
  <si>
    <t>3.3</t>
  </si>
  <si>
    <t>AMORTIZACIÓN</t>
  </si>
  <si>
    <t>3.3.1</t>
  </si>
  <si>
    <t>Amortización interna</t>
  </si>
  <si>
    <t>3.3.2</t>
  </si>
  <si>
    <t>Amortización externa</t>
  </si>
  <si>
    <t>3.4</t>
  </si>
  <si>
    <t>OTROS ACTIVOS FINANCIEROS</t>
  </si>
  <si>
    <t>SUMAS SIN ASIGNACIÓN</t>
  </si>
  <si>
    <t>TOTAL PROGRAMA</t>
  </si>
  <si>
    <t>Elaborado por: Trentino Mazza Corrales</t>
  </si>
  <si>
    <t>Diferencia</t>
  </si>
  <si>
    <t>Adquisición de bienes y servicios</t>
  </si>
  <si>
    <t>TOTALES</t>
  </si>
  <si>
    <t>Cod</t>
  </si>
  <si>
    <t>DETALLE POR CLASIFICADOR ECONÓMICO</t>
  </si>
  <si>
    <t>DETALLE CLASIFICACIÓN POR OBJETO DE GASTO</t>
  </si>
  <si>
    <t>Mantenimiento y reparación de equipo de transporte</t>
  </si>
  <si>
    <t>5.02.16.1</t>
  </si>
  <si>
    <t>SERVICIOS</t>
  </si>
  <si>
    <t>Pág. 1</t>
  </si>
  <si>
    <t>TOTAL PROGRAMA I  *JIMÉNEZ*</t>
  </si>
  <si>
    <t>PROGRAMA I</t>
  </si>
  <si>
    <t>5.01.01… ADMINISTRACIÓN GENERAL</t>
  </si>
  <si>
    <t>SUBTOTAL ADMINISTRACIÓN GENERAL</t>
  </si>
  <si>
    <t>5.01.01.0</t>
  </si>
  <si>
    <t>Mantenimiento de instalaciones y otras obras</t>
  </si>
  <si>
    <t>5.01.01.1</t>
  </si>
  <si>
    <t>5.01.02… AUDITORÍA INTERNA</t>
  </si>
  <si>
    <t>Sueldos para cargos fijos</t>
  </si>
  <si>
    <t>5.01.02.0</t>
  </si>
  <si>
    <t>BIENES DURADEROS</t>
  </si>
  <si>
    <t>SUBTOTAL AUDITORÍA INTERNA</t>
  </si>
  <si>
    <t>PROGRAMA III</t>
  </si>
  <si>
    <t>Mantenimiento de vías de comunicación</t>
  </si>
  <si>
    <t>GRUPO 06: OTROS PROYECTOS PROGRAMA III</t>
  </si>
  <si>
    <t>SUBTOTAL RECOLECCIÓN DE BASURA</t>
  </si>
  <si>
    <t>TOTAL PROGRAMA III  *JIMÉNEZ*</t>
  </si>
  <si>
    <t>Pág. 3</t>
  </si>
  <si>
    <t>5.01.01.0.01.01.00.0</t>
  </si>
  <si>
    <t>Jornales</t>
  </si>
  <si>
    <t>Restricción al ejercicio liberal de la profesión</t>
  </si>
  <si>
    <t>5.01.01.1.03.01.00.0</t>
  </si>
  <si>
    <t>Información</t>
  </si>
  <si>
    <t>Comisiones y gastos por servicios financieros y comerciales</t>
  </si>
  <si>
    <t>Viáticos dentro del país</t>
  </si>
  <si>
    <t>5.01.01.1.07.02.00.0</t>
  </si>
  <si>
    <t>5.01.02.0.03.02.00.0</t>
  </si>
  <si>
    <t>5.02.01.0.01.05.00.0</t>
  </si>
  <si>
    <t>Suplencias</t>
  </si>
  <si>
    <t>5.02.01.0.01.02.00.0</t>
  </si>
  <si>
    <t>SUBTOTAL ASEO DE VÍAS</t>
  </si>
  <si>
    <t>5,02,01…  ASEO DE VÍAS Y SITIOS PÚBLICOS</t>
  </si>
  <si>
    <t>Actividades de capacitación</t>
  </si>
  <si>
    <t>5.02.02.1.08.05.00.0</t>
  </si>
  <si>
    <t>5.02.01.0</t>
  </si>
  <si>
    <t>5.02.02.1</t>
  </si>
  <si>
    <t>Maquinaria y equipo diverso</t>
  </si>
  <si>
    <t>5.02.04.1</t>
  </si>
  <si>
    <t>5.02.04.0</t>
  </si>
  <si>
    <t>5.02.02…  SERVICIO DE RECOLECCIÓN DE BASURA</t>
  </si>
  <si>
    <t>5.02.04…  CEMENTERIOS</t>
  </si>
  <si>
    <t>SUBTOTAL CEMENTERIOS</t>
  </si>
  <si>
    <t>Servicio  de telecomunicaciones</t>
  </si>
  <si>
    <t>5.02.06.1</t>
  </si>
  <si>
    <t>5.02.16.0.01.02.00.0</t>
  </si>
  <si>
    <t>5.02.16.0</t>
  </si>
  <si>
    <t>Tintas, pinturas y diluyentes</t>
  </si>
  <si>
    <t>MATERIALES Y SUMINISTROS</t>
  </si>
  <si>
    <t>5.03.06.02.1.08.03.00</t>
  </si>
  <si>
    <t>5.03.06.02…  INFRAESTRUCTURA COMUNAL JUAN VIÑAS</t>
  </si>
  <si>
    <t>5.03.06.02.1</t>
  </si>
  <si>
    <t>SUBTOTAL INFRAESTRUCURA COMUNAL JUAN VIÑAS</t>
  </si>
  <si>
    <t>Vías de comunicación terrestre</t>
  </si>
  <si>
    <t>SUBTOTAL GRUPO 06 OTROS PROYECTOS PROGRAMA III  *JIMÉNEZ*</t>
  </si>
  <si>
    <t>5.03.02.001.0.01.05.0</t>
  </si>
  <si>
    <t>5.03.02.001.2.99.06.0</t>
  </si>
  <si>
    <t>Útiles y materiales de resguardo y seguridad</t>
  </si>
  <si>
    <t>5.03.02.001…  UNIDAD TÉCNICA DE GESTIÓN VIAL MUNICIPAL</t>
  </si>
  <si>
    <t>5.03.02.001.0</t>
  </si>
  <si>
    <t>5.03.02.001.2</t>
  </si>
  <si>
    <t>5.03.02.001.1</t>
  </si>
  <si>
    <t>SUBTOTAL UTGVM</t>
  </si>
  <si>
    <t>5.03.02.791.2.03.04.0</t>
  </si>
  <si>
    <t>5.03.02.791.2.04.01.0</t>
  </si>
  <si>
    <t>Herramientas e instrumentos</t>
  </si>
  <si>
    <t>5.03.02.791…  INFRAESTRUCTURA VIAL MANTENIMIENTO *LEY 8114 / 9329*</t>
  </si>
  <si>
    <t>5.03.02.791.2</t>
  </si>
  <si>
    <t>SUBTOTAL INFRAESTRUCTURA VIAL MANTENIMIENTO LEY 8114 / 9329</t>
  </si>
  <si>
    <t>Alimentos y bebidas</t>
  </si>
  <si>
    <t>5.03.02.799.1.01.02.0</t>
  </si>
  <si>
    <t>Alquiler de maquinaria, equipo y mobiliario</t>
  </si>
  <si>
    <t>5.03.02.799.1.08.02.0</t>
  </si>
  <si>
    <t>5.03.02.799.2.03.02.0</t>
  </si>
  <si>
    <t>Materiales y productos minerales y asfáltico</t>
  </si>
  <si>
    <t>5.03.02.799…  ATENCIÓN DE EMERGENCIAS EN CAMINOS JV Y PEJIBAYE LEY 8114 /9329</t>
  </si>
  <si>
    <t>SUBTOTAL ATENCIÓN DE EMERGENCIAS EN CAMINOS JV Y PEJIBAYE LEY 8114 /9329</t>
  </si>
  <si>
    <t>5.03.02.799.1</t>
  </si>
  <si>
    <t>5.03.02.799.2</t>
  </si>
  <si>
    <t>SUBTOTAL GRUPO 02 VIAS DE  PROGRAMA III  *JIMÉNEZ*</t>
  </si>
  <si>
    <t>Pág. 2</t>
  </si>
  <si>
    <t>Pág. 4</t>
  </si>
  <si>
    <t>Pág. 6</t>
  </si>
  <si>
    <t>TOTAL</t>
  </si>
  <si>
    <t>MODIFICACIÓN PRESUPUESTARIA            06-2020</t>
  </si>
  <si>
    <t>5.03.00.001.0.02.01.0</t>
  </si>
  <si>
    <t>Tiempo Extraordinario</t>
  </si>
  <si>
    <t>5.03.02.001.1.03.01.0</t>
  </si>
  <si>
    <t>5.03.02.001.1.05.02.0</t>
  </si>
  <si>
    <t>5.03.02.001.2.02.03.0</t>
  </si>
  <si>
    <t>5.03.02.001.2.99.03.0</t>
  </si>
  <si>
    <t>Productos de papel, cartón e impresos</t>
  </si>
  <si>
    <t>5.03.02.791.2.01.04.0</t>
  </si>
  <si>
    <t>5.03.02.791.2.01.99.0</t>
  </si>
  <si>
    <t>Otros productos químicos</t>
  </si>
  <si>
    <t>5.03.02.791.2.03.01.0</t>
  </si>
  <si>
    <t>Materiales y productos metálicos</t>
  </si>
  <si>
    <t>Materiales y productos eléctricos</t>
  </si>
  <si>
    <t>5.03.02.791.2.04.02.0</t>
  </si>
  <si>
    <t xml:space="preserve">Repuestos y accesorios </t>
  </si>
  <si>
    <t>5.03.02.791.5</t>
  </si>
  <si>
    <t>5.03.02.791.5.01.99.0</t>
  </si>
  <si>
    <t>5.03.02.795.1.08.04.0</t>
  </si>
  <si>
    <t>Mantenimiento y reparación de equipo de producción</t>
  </si>
  <si>
    <t>5.03.02.795.1.08.05.0</t>
  </si>
  <si>
    <t>5.03.02.795.2.01.01.0</t>
  </si>
  <si>
    <t>Combustibles y lubricantes</t>
  </si>
  <si>
    <t>5.03.02.795.2.04.02.0</t>
  </si>
  <si>
    <t>Repuestos y accesorios</t>
  </si>
  <si>
    <t>5.03.02.795…  MANTENIMIENTO CAMINOS DISTRITO JUAN VIÑAS CON MAQUINARIA MUNICIPAL</t>
  </si>
  <si>
    <t>5.03.02.795.1</t>
  </si>
  <si>
    <t>SUBTOTAL MANTENIMIENTO CAMINOS DISTRITO JUAN VIÑAS CON MAQUINARIA MUNICIPAL</t>
  </si>
  <si>
    <t>5.03.02.797.1.08.04.0</t>
  </si>
  <si>
    <t>5.03.02.797.1.08.05.0</t>
  </si>
  <si>
    <t>5.03.02.795.2</t>
  </si>
  <si>
    <t>5.03.02.797…   MANTENIMIENTO CAMINOS DISTRITO PEJIBAYE CON MAQUINARIA MUNICIPAL</t>
  </si>
  <si>
    <t>SUBTOTAL MANTENIMIENTO CAMINOS DISTRITO PEJIBAYE CON MAQUINARIA MUNICIPAL</t>
  </si>
  <si>
    <t>5.03.02.797.1</t>
  </si>
  <si>
    <t>5.03.02.797.2</t>
  </si>
  <si>
    <t>5.03.02.797.2.04.02.0</t>
  </si>
  <si>
    <r>
      <t xml:space="preserve">SUBTOTAL GRUPO 02 VIAS DE  PROGRAMA III  *JIMÉNEZ* </t>
    </r>
    <r>
      <rPr>
        <b/>
        <u/>
        <sz val="9"/>
        <rFont val="Arial"/>
        <family val="2"/>
      </rPr>
      <t>"RECURSOS LEY 8114/9329"</t>
    </r>
  </si>
  <si>
    <t>GRUPO 02: VÍAS DE COMUNICACIÓN PROGRAMA III</t>
  </si>
  <si>
    <t>RECURSOS LEY 8114 //9329</t>
  </si>
  <si>
    <t>RECURSOS PRÉSTAMO BPDC *PROYECTOS GESTIÓN VIAL*</t>
  </si>
  <si>
    <t>5.03.02.804…  PUENTE EL RASTRO JV (098) PRESTAMO BPDC</t>
  </si>
  <si>
    <t>5.03.02.804.1.08.02.0</t>
  </si>
  <si>
    <t>5.03.02.804.1</t>
  </si>
  <si>
    <t>5.03.02.806.1.08.02.0</t>
  </si>
  <si>
    <t>5.03.02.806… CAMINO ROSEMONTH JV (099) PRESTAMO BPDC</t>
  </si>
  <si>
    <t>5.03.02.806.1</t>
  </si>
  <si>
    <t>5.03.02.807.5.02.02.0</t>
  </si>
  <si>
    <t>5.03.02.807. CALLES URBANAS BUENOS AIRES JV (114) PRESTAMO BPDC</t>
  </si>
  <si>
    <t>5.03.02.808.5.02.02.0</t>
  </si>
  <si>
    <t>5.03.02.808. CAMINO LA 13 PEJIBAYE PEJ (090) PRESTAMO BPDC</t>
  </si>
  <si>
    <t>5.03.02.807.5</t>
  </si>
  <si>
    <t>5.03.02.808.5</t>
  </si>
  <si>
    <t>5.03.02.809.5.02.02.0</t>
  </si>
  <si>
    <t>5.03.02.809. CAMINO LA PONCIANA -AEROPUERTO PEJ (052) PRESTAMO BPDC</t>
  </si>
  <si>
    <t>5.03.02.809.5</t>
  </si>
  <si>
    <t>5.03.02.810.5.02.02.0</t>
  </si>
  <si>
    <t>5.03.02.810.5</t>
  </si>
  <si>
    <t>5.03.02.810. CALLES URBANAS EL HUMO *LAS AMERICAS* PEJ (046) PRESTAMO</t>
  </si>
  <si>
    <r>
      <t xml:space="preserve">SUBTOTAL GRUPO 02 VIAS DE  PROGRAMA III  *JIMÉNEZ* </t>
    </r>
    <r>
      <rPr>
        <b/>
        <u/>
        <sz val="9"/>
        <rFont val="Arial"/>
        <family val="2"/>
      </rPr>
      <t>"RECURSOS PRÉSTAMO BPDC"</t>
    </r>
  </si>
  <si>
    <t>5.01.01.1.04.02.00.0</t>
  </si>
  <si>
    <t>Servicios jurídicos</t>
  </si>
  <si>
    <t>5.01.01.0.01.05.00.0</t>
  </si>
  <si>
    <t>5.01.01.0.02.02.00.0</t>
  </si>
  <si>
    <t>Recargo de funciones</t>
  </si>
  <si>
    <t>5.01.01.2.03.06.00.0</t>
  </si>
  <si>
    <t>Materiales y productos de plástico</t>
  </si>
  <si>
    <t>5.01.01.2</t>
  </si>
  <si>
    <t>5.01.02.1.05.01.00.0</t>
  </si>
  <si>
    <t>5.01.02.1.05.02.00.0</t>
  </si>
  <si>
    <t>5.01.02.2.99.01.00.0</t>
  </si>
  <si>
    <t>Útiles y materiales de oficina y cómputo</t>
  </si>
  <si>
    <t>5.01.02.2.99.03.00.0</t>
  </si>
  <si>
    <t>5.01.02.2</t>
  </si>
  <si>
    <t>5.01.02.1</t>
  </si>
  <si>
    <t>5.02.01.1.03.01.00.0</t>
  </si>
  <si>
    <t>5.02.01.1.03.06.00.0</t>
  </si>
  <si>
    <t>5.02.01.1.04.02.00.0</t>
  </si>
  <si>
    <t>5.02.01.1.04.06.00.0</t>
  </si>
  <si>
    <t>Servicios generales</t>
  </si>
  <si>
    <t>5.02.01.1.04.99.00.0</t>
  </si>
  <si>
    <t>Otros servicios de gestión y apoyo</t>
  </si>
  <si>
    <t>5.02.01.1</t>
  </si>
  <si>
    <t>5.02.02.1.04.99.00.0</t>
  </si>
  <si>
    <t>5.02.02.6.03.01.00.0</t>
  </si>
  <si>
    <t>Prestaciones legales</t>
  </si>
  <si>
    <t>Mantenimiento de equipo de transporte</t>
  </si>
  <si>
    <t>5.02.02.2.04.02.00.0</t>
  </si>
  <si>
    <t>5.02.02.2</t>
  </si>
  <si>
    <t>5.06.02.6</t>
  </si>
  <si>
    <t>5.02.04.0.01.02.00.0</t>
  </si>
  <si>
    <t>5.02.04.2</t>
  </si>
  <si>
    <t>5.02.04.2.01.99.00.0</t>
  </si>
  <si>
    <t>5.02.04.2.01.01.00.0</t>
  </si>
  <si>
    <t>5.02.04.1.02.04.00.0</t>
  </si>
  <si>
    <t>5.02.05.1… SERVICIO DE MANTENIMIENTO DE PARQUES Y ORNATO</t>
  </si>
  <si>
    <t>5.02.05.0</t>
  </si>
  <si>
    <t>5.02.05.0.01.05.00.0</t>
  </si>
  <si>
    <t>5.02.05.1.07.01.00.0</t>
  </si>
  <si>
    <t>5.02.05.1.03.06.00.0</t>
  </si>
  <si>
    <t>5.02.16.0.01.05.00.0</t>
  </si>
  <si>
    <t>5.02.16.1.03.01.00.0</t>
  </si>
  <si>
    <t>5.02.16.1.03.06.00.0</t>
  </si>
  <si>
    <t>5.02.16.1.07.01.00.0</t>
  </si>
  <si>
    <t>5.02.16.1.07.02.00.0</t>
  </si>
  <si>
    <t>5.02.16.1.08.05.00.0</t>
  </si>
  <si>
    <t>5.02.16.1.99.99.00.0</t>
  </si>
  <si>
    <t>Otros servicios no especificados</t>
  </si>
  <si>
    <t>5.02.16.2</t>
  </si>
  <si>
    <t>5.02.16.2.04.02.00.0</t>
  </si>
  <si>
    <t>Equipo y mobiliario de oficina</t>
  </si>
  <si>
    <t>Productos farmacéuticos y medicinales</t>
  </si>
  <si>
    <t>5.03.06.01…  DIRECCIÓN TÉCNICA Y ESTUDIOS *PROGRAMA III*</t>
  </si>
  <si>
    <t>5.03.06.01.2.99.01.00</t>
  </si>
  <si>
    <t>5.03.06.01.5.01.04.00</t>
  </si>
  <si>
    <t>5.03.06.01.2.01.02.00</t>
  </si>
  <si>
    <t>5.03.06.01.1.07.02.00</t>
  </si>
  <si>
    <t>5.03.06.01.1.04.02.00</t>
  </si>
  <si>
    <t>5.03.06.01.5</t>
  </si>
  <si>
    <t>5.03.06.01.2</t>
  </si>
  <si>
    <t>5.03.06.01.1</t>
  </si>
  <si>
    <t>SUBTOTAL DIRECCIÓN TÉCNICA PROGRAMA III</t>
  </si>
  <si>
    <t>5.03.06.03…  INFRAESTRUCTURA COMUNAL PEJIBAYE</t>
  </si>
  <si>
    <t>5.03.06.03.0</t>
  </si>
  <si>
    <t>5.03.06.03.1</t>
  </si>
  <si>
    <t>5.03.06.03.0.01.02.00</t>
  </si>
  <si>
    <t>5.03.06.03.2.01.04.00</t>
  </si>
  <si>
    <t>5.03.06.03.2.01.99.00</t>
  </si>
  <si>
    <t>5.03.06.03.2.03.01.00</t>
  </si>
  <si>
    <t>5.03.06.03.2.03.02.00</t>
  </si>
  <si>
    <t>Materiales y productos minerales y asfálticos</t>
  </si>
  <si>
    <t>5.03.06.03.2.03.03.00</t>
  </si>
  <si>
    <t>Madera y sus derivados</t>
  </si>
  <si>
    <t>5.03.06.03.2.03.06.00</t>
  </si>
  <si>
    <t>5.03.06.03.1.01.02.00</t>
  </si>
  <si>
    <t>5.03.06.03.2</t>
  </si>
  <si>
    <t>SUBTOTAL INFRAESTRUCURA COMUNAL PEJIBAYE</t>
  </si>
  <si>
    <t>TOTAL MODIFICACIÓN 06-2020 *CONSOLIDADA*</t>
  </si>
  <si>
    <t>5.03.06.05…  MEJORAMIENTO INFORMATICO JIMENEZ</t>
  </si>
  <si>
    <t>5.03.06.05.1</t>
  </si>
  <si>
    <t>5.03.06.05.1.01.99.0</t>
  </si>
  <si>
    <t>Otros alquileres</t>
  </si>
  <si>
    <t>5.03.06.05.1.08.08.0</t>
  </si>
  <si>
    <t>Mantenimiento y reparación de cómputo y sistemas de información</t>
  </si>
  <si>
    <t>SUBTOTAL MEJORAMIENTO INFORMATICO JIMENEZ</t>
  </si>
  <si>
    <t>SUBTOTAL GRUPO 06 PROGR III</t>
  </si>
  <si>
    <t>SESIÓN ORDINARIA N°  16-2020          Martes 18 de Agosto del 2020</t>
  </si>
  <si>
    <t>SUBTOTAL SERVICIO MANTENIMIENTO DE PARQUES Y ORNATO</t>
  </si>
  <si>
    <t>A Solicitud de la  Alcaldía Municipal, Departamento de Gestión Vial Municipal</t>
  </si>
  <si>
    <t>Pág. 5</t>
  </si>
  <si>
    <t>Pág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</si>
</sst>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[$₡-140A]#,##0.00"/>
    <numFmt numFmtId="165" formatCode="[$-140A]General"/>
    <numFmt numFmtId="166" formatCode="&quot;₡&quot;#,##0.00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sz val="8"/>
      <name val="Arial"/>
      <family val="2"/>
    </font>
    <font>
      <sz val="14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0"/>
      <name val="Arial"/>
      <family val="2"/>
    </font>
    <font>
      <b/>
      <sz val="8"/>
      <color indexed="12"/>
      <name val="Arial"/>
      <family val="2"/>
    </font>
    <font>
      <sz val="9"/>
      <color indexed="10"/>
      <name val="Arial"/>
      <family val="2"/>
    </font>
    <font>
      <sz val="9"/>
      <color indexed="12"/>
      <name val="Arial"/>
      <family val="2"/>
    </font>
    <font>
      <sz val="8"/>
      <color indexed="10"/>
      <name val="Arial"/>
      <family val="2"/>
    </font>
    <font>
      <sz val="8"/>
      <color indexed="12"/>
      <name val="Arial"/>
      <family val="2"/>
    </font>
    <font>
      <b/>
      <sz val="8"/>
      <color rgb="FF0070C0"/>
      <name val="Arial"/>
      <family val="2"/>
    </font>
    <font>
      <b/>
      <sz val="8"/>
      <color rgb="FFFF0000"/>
      <name val="Arial"/>
      <family val="2"/>
    </font>
    <font>
      <b/>
      <sz val="14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0"/>
      <color rgb="FFFF3333"/>
      <name val="Arial"/>
      <family val="2"/>
    </font>
    <font>
      <b/>
      <sz val="10"/>
      <color rgb="FF6666FF"/>
      <name val="Arial"/>
      <family val="2"/>
    </font>
    <font>
      <b/>
      <u/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165" fontId="22" fillId="0" borderId="0"/>
  </cellStyleXfs>
  <cellXfs count="304">
    <xf numFmtId="0" fontId="0" fillId="0" borderId="0" xfId="0"/>
    <xf numFmtId="0" fontId="4" fillId="0" borderId="0" xfId="0" applyFont="1"/>
    <xf numFmtId="0" fontId="6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7" fillId="0" borderId="0" xfId="0" applyNumberFormat="1" applyFont="1" applyAlignment="1">
      <alignment horizontal="right" vertical="center"/>
    </xf>
    <xf numFmtId="164" fontId="8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0" fillId="0" borderId="15" xfId="0" applyBorder="1" applyAlignment="1">
      <alignment vertical="center"/>
    </xf>
    <xf numFmtId="0" fontId="0" fillId="0" borderId="0" xfId="0" applyBorder="1" applyAlignment="1">
      <alignment vertical="center"/>
    </xf>
    <xf numFmtId="4" fontId="3" fillId="0" borderId="0" xfId="0" applyNumberFormat="1" applyFont="1" applyFill="1" applyBorder="1" applyAlignment="1">
      <alignment horizontal="center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3" fillId="5" borderId="7" xfId="0" applyNumberFormat="1" applyFont="1" applyFill="1" applyBorder="1" applyAlignment="1">
      <alignment vertical="center"/>
    </xf>
    <xf numFmtId="4" fontId="3" fillId="5" borderId="7" xfId="0" applyNumberFormat="1" applyFont="1" applyFill="1" applyBorder="1" applyAlignment="1">
      <alignment vertical="center"/>
    </xf>
    <xf numFmtId="0" fontId="3" fillId="0" borderId="0" xfId="0" applyFont="1" applyBorder="1"/>
    <xf numFmtId="4" fontId="11" fillId="0" borderId="0" xfId="0" applyNumberFormat="1" applyFont="1"/>
    <xf numFmtId="4" fontId="3" fillId="0" borderId="0" xfId="0" applyNumberFormat="1" applyFont="1" applyBorder="1"/>
    <xf numFmtId="4" fontId="3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3" fillId="0" borderId="0" xfId="0" applyNumberFormat="1" applyFont="1" applyBorder="1" applyAlignment="1">
      <alignment horizontal="right"/>
    </xf>
    <xf numFmtId="4" fontId="3" fillId="0" borderId="0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4" fontId="12" fillId="0" borderId="18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center" vertical="center" wrapText="1"/>
    </xf>
    <xf numFmtId="4" fontId="14" fillId="0" borderId="0" xfId="0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 applyAlignment="1">
      <alignment horizontal="right" vertical="center"/>
    </xf>
    <xf numFmtId="4" fontId="15" fillId="0" borderId="0" xfId="0" applyNumberFormat="1" applyFont="1" applyFill="1" applyBorder="1" applyAlignment="1">
      <alignment horizontal="right" vertical="center"/>
    </xf>
    <xf numFmtId="4" fontId="16" fillId="0" borderId="0" xfId="0" applyNumberFormat="1" applyFont="1" applyFill="1" applyBorder="1" applyAlignment="1">
      <alignment horizontal="right" vertical="center"/>
    </xf>
    <xf numFmtId="4" fontId="3" fillId="3" borderId="9" xfId="0" applyNumberFormat="1" applyFont="1" applyFill="1" applyBorder="1" applyAlignment="1">
      <alignment horizontal="right" vertical="center"/>
    </xf>
    <xf numFmtId="4" fontId="3" fillId="3" borderId="10" xfId="0" applyNumberFormat="1" applyFont="1" applyFill="1" applyBorder="1" applyAlignment="1">
      <alignment horizontal="right" vertical="center"/>
    </xf>
    <xf numFmtId="4" fontId="3" fillId="4" borderId="6" xfId="0" applyNumberFormat="1" applyFont="1" applyFill="1" applyBorder="1" applyAlignment="1">
      <alignment horizontal="right" vertical="center"/>
    </xf>
    <xf numFmtId="49" fontId="12" fillId="0" borderId="20" xfId="0" applyNumberFormat="1" applyFont="1" applyFill="1" applyBorder="1" applyAlignment="1">
      <alignment horizontal="right" vertical="center"/>
    </xf>
    <xf numFmtId="49" fontId="12" fillId="0" borderId="21" xfId="0" applyNumberFormat="1" applyFont="1" applyFill="1" applyBorder="1" applyAlignment="1">
      <alignment vertical="center"/>
    </xf>
    <xf numFmtId="0" fontId="9" fillId="0" borderId="21" xfId="0" applyFont="1" applyFill="1" applyBorder="1" applyAlignment="1">
      <alignment horizontal="right" vertical="center"/>
    </xf>
    <xf numFmtId="0" fontId="9" fillId="0" borderId="21" xfId="0" applyFont="1" applyFill="1" applyBorder="1" applyAlignment="1">
      <alignment vertical="center"/>
    </xf>
    <xf numFmtId="49" fontId="12" fillId="5" borderId="23" xfId="0" applyNumberFormat="1" applyFont="1" applyFill="1" applyBorder="1" applyAlignment="1">
      <alignment horizontal="right" vertical="center"/>
    </xf>
    <xf numFmtId="49" fontId="12" fillId="5" borderId="0" xfId="0" applyNumberFormat="1" applyFont="1" applyFill="1" applyBorder="1" applyAlignment="1">
      <alignment vertical="center"/>
    </xf>
    <xf numFmtId="0" fontId="9" fillId="0" borderId="23" xfId="0" applyFont="1" applyFill="1" applyBorder="1" applyAlignment="1">
      <alignment horizontal="right" vertical="center"/>
    </xf>
    <xf numFmtId="0" fontId="9" fillId="0" borderId="23" xfId="0" applyFont="1" applyBorder="1" applyAlignment="1">
      <alignment horizontal="right" vertical="center"/>
    </xf>
    <xf numFmtId="4" fontId="3" fillId="0" borderId="26" xfId="0" applyNumberFormat="1" applyFont="1" applyFill="1" applyBorder="1" applyAlignment="1">
      <alignment horizontal="right" vertical="center"/>
    </xf>
    <xf numFmtId="0" fontId="11" fillId="0" borderId="5" xfId="0" applyFont="1" applyBorder="1" applyAlignment="1">
      <alignment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4" fontId="12" fillId="0" borderId="19" xfId="0" applyNumberFormat="1" applyFont="1" applyFill="1" applyBorder="1" applyAlignment="1">
      <alignment horizontal="right" vertical="center"/>
    </xf>
    <xf numFmtId="0" fontId="9" fillId="0" borderId="4" xfId="0" applyFont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4" fontId="19" fillId="0" borderId="17" xfId="0" applyNumberFormat="1" applyFont="1" applyFill="1" applyBorder="1" applyAlignment="1">
      <alignment horizontal="right" vertical="center"/>
    </xf>
    <xf numFmtId="4" fontId="12" fillId="0" borderId="17" xfId="0" applyNumberFormat="1" applyFont="1" applyFill="1" applyBorder="1" applyAlignment="1">
      <alignment horizontal="right" vertical="center"/>
    </xf>
    <xf numFmtId="4" fontId="20" fillId="0" borderId="17" xfId="0" applyNumberFormat="1" applyFont="1" applyFill="1" applyBorder="1" applyAlignment="1">
      <alignment horizontal="right"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0" xfId="0" applyNumberFormat="1" applyFont="1" applyFill="1" applyBorder="1" applyAlignment="1">
      <alignment horizontal="right" vertical="center"/>
    </xf>
    <xf numFmtId="0" fontId="9" fillId="0" borderId="22" xfId="0" applyFont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5" xfId="0" applyFont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9" fillId="0" borderId="28" xfId="0" applyFont="1" applyFill="1" applyBorder="1" applyAlignment="1">
      <alignment vertical="center"/>
    </xf>
    <xf numFmtId="4" fontId="12" fillId="0" borderId="4" xfId="0" applyNumberFormat="1" applyFont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2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2" fillId="0" borderId="27" xfId="0" applyFont="1" applyFill="1" applyBorder="1" applyAlignment="1">
      <alignment vertical="center"/>
    </xf>
    <xf numFmtId="0" fontId="12" fillId="0" borderId="21" xfId="0" applyFont="1" applyFill="1" applyBorder="1" applyAlignment="1">
      <alignment vertical="center"/>
    </xf>
    <xf numFmtId="4" fontId="12" fillId="0" borderId="21" xfId="0" applyNumberFormat="1" applyFont="1" applyFill="1" applyBorder="1" applyAlignment="1">
      <alignment horizontal="right" vertical="center"/>
    </xf>
    <xf numFmtId="4" fontId="13" fillId="0" borderId="21" xfId="0" applyNumberFormat="1" applyFont="1" applyFill="1" applyBorder="1" applyAlignment="1">
      <alignment horizontal="right" vertical="center"/>
    </xf>
    <xf numFmtId="4" fontId="14" fillId="0" borderId="21" xfId="0" applyNumberFormat="1" applyFont="1" applyFill="1" applyBorder="1" applyAlignment="1">
      <alignment horizontal="right" vertical="center"/>
    </xf>
    <xf numFmtId="4" fontId="12" fillId="0" borderId="22" xfId="0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12" fillId="0" borderId="4" xfId="0" applyNumberFormat="1" applyFont="1" applyFill="1" applyBorder="1" applyAlignment="1">
      <alignment horizontal="right" vertical="center"/>
    </xf>
    <xf numFmtId="0" fontId="9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4" fontId="3" fillId="0" borderId="9" xfId="0" applyNumberFormat="1" applyFont="1" applyFill="1" applyBorder="1" applyAlignment="1">
      <alignment horizontal="right" vertical="center"/>
    </xf>
    <xf numFmtId="4" fontId="9" fillId="0" borderId="4" xfId="0" applyNumberFormat="1" applyFont="1" applyFill="1" applyBorder="1" applyAlignment="1">
      <alignment horizontal="right" vertical="center"/>
    </xf>
    <xf numFmtId="0" fontId="12" fillId="0" borderId="27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12" fillId="0" borderId="33" xfId="0" applyFont="1" applyBorder="1" applyAlignment="1">
      <alignment vertical="center"/>
    </xf>
    <xf numFmtId="4" fontId="20" fillId="0" borderId="33" xfId="0" applyNumberFormat="1" applyFont="1" applyFill="1" applyBorder="1" applyAlignment="1">
      <alignment horizontal="right" vertical="center"/>
    </xf>
    <xf numFmtId="4" fontId="19" fillId="0" borderId="33" xfId="0" applyNumberFormat="1" applyFont="1" applyFill="1" applyBorder="1" applyAlignment="1">
      <alignment horizontal="right" vertical="center"/>
    </xf>
    <xf numFmtId="4" fontId="12" fillId="0" borderId="36" xfId="0" applyNumberFormat="1" applyFont="1" applyFill="1" applyBorder="1" applyAlignment="1">
      <alignment horizontal="right" vertical="center"/>
    </xf>
    <xf numFmtId="4" fontId="12" fillId="0" borderId="33" xfId="0" applyNumberFormat="1" applyFont="1" applyFill="1" applyBorder="1" applyAlignment="1">
      <alignment horizontal="right" vertical="center"/>
    </xf>
    <xf numFmtId="4" fontId="12" fillId="0" borderId="34" xfId="0" applyNumberFormat="1" applyFont="1" applyFill="1" applyBorder="1" applyAlignment="1">
      <alignment horizontal="right" vertical="center"/>
    </xf>
    <xf numFmtId="0" fontId="9" fillId="0" borderId="3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12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/>
    <xf numFmtId="4" fontId="4" fillId="0" borderId="12" xfId="0" applyNumberFormat="1" applyFont="1" applyBorder="1"/>
    <xf numFmtId="0" fontId="4" fillId="0" borderId="13" xfId="0" applyFont="1" applyBorder="1"/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4" fontId="3" fillId="0" borderId="41" xfId="0" applyNumberFormat="1" applyFont="1" applyBorder="1" applyAlignment="1">
      <alignment horizontal="right" vertical="center" wrapText="1"/>
    </xf>
    <xf numFmtId="0" fontId="3" fillId="0" borderId="41" xfId="0" applyFont="1" applyBorder="1" applyAlignment="1">
      <alignment horizontal="right" vertical="center" wrapText="1"/>
    </xf>
    <xf numFmtId="0" fontId="3" fillId="0" borderId="42" xfId="0" applyFont="1" applyFill="1" applyBorder="1" applyAlignment="1">
      <alignment horizontal="right" vertical="center" wrapText="1"/>
    </xf>
    <xf numFmtId="0" fontId="11" fillId="0" borderId="5" xfId="0" applyFont="1" applyBorder="1"/>
    <xf numFmtId="0" fontId="11" fillId="0" borderId="4" xfId="0" applyFont="1" applyBorder="1"/>
    <xf numFmtId="49" fontId="3" fillId="5" borderId="43" xfId="0" applyNumberFormat="1" applyFont="1" applyFill="1" applyBorder="1" applyAlignment="1">
      <alignment horizontal="right" vertical="center"/>
    </xf>
    <xf numFmtId="4" fontId="3" fillId="5" borderId="44" xfId="0" applyNumberFormat="1" applyFont="1" applyFill="1" applyBorder="1" applyAlignment="1">
      <alignment vertical="center"/>
    </xf>
    <xf numFmtId="0" fontId="3" fillId="0" borderId="5" xfId="0" applyFont="1" applyBorder="1" applyAlignment="1">
      <alignment horizontal="right"/>
    </xf>
    <xf numFmtId="4" fontId="3" fillId="0" borderId="4" xfId="0" applyNumberFormat="1" applyFont="1" applyBorder="1"/>
    <xf numFmtId="0" fontId="11" fillId="0" borderId="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4" xfId="0" applyNumberFormat="1" applyFont="1" applyBorder="1"/>
    <xf numFmtId="4" fontId="11" fillId="0" borderId="4" xfId="0" applyNumberFormat="1" applyFont="1" applyBorder="1" applyAlignment="1">
      <alignment horizontal="right"/>
    </xf>
    <xf numFmtId="4" fontId="3" fillId="5" borderId="43" xfId="0" applyNumberFormat="1" applyFont="1" applyFill="1" applyBorder="1" applyAlignment="1">
      <alignment horizontal="right" vertical="center"/>
    </xf>
    <xf numFmtId="4" fontId="3" fillId="0" borderId="4" xfId="0" applyNumberFormat="1" applyFont="1" applyBorder="1" applyAlignment="1">
      <alignment horizontal="right"/>
    </xf>
    <xf numFmtId="49" fontId="3" fillId="5" borderId="45" xfId="0" applyNumberFormat="1" applyFont="1" applyFill="1" applyBorder="1" applyAlignment="1">
      <alignment horizontal="center" vertical="center"/>
    </xf>
    <xf numFmtId="49" fontId="3" fillId="5" borderId="46" xfId="0" applyNumberFormat="1" applyFont="1" applyFill="1" applyBorder="1" applyAlignment="1">
      <alignment vertical="center"/>
    </xf>
    <xf numFmtId="4" fontId="3" fillId="5" borderId="46" xfId="0" applyNumberFormat="1" applyFont="1" applyFill="1" applyBorder="1" applyAlignment="1">
      <alignment vertical="center"/>
    </xf>
    <xf numFmtId="4" fontId="3" fillId="5" borderId="47" xfId="0" applyNumberFormat="1" applyFont="1" applyFill="1" applyBorder="1" applyAlignment="1">
      <alignment vertical="center"/>
    </xf>
    <xf numFmtId="4" fontId="9" fillId="0" borderId="0" xfId="0" applyNumberFormat="1" applyFont="1" applyAlignment="1">
      <alignment vertical="center"/>
    </xf>
    <xf numFmtId="0" fontId="11" fillId="0" borderId="5" xfId="0" applyFont="1" applyFill="1" applyBorder="1" applyAlignment="1">
      <alignment vertical="center"/>
    </xf>
    <xf numFmtId="49" fontId="12" fillId="5" borderId="5" xfId="0" applyNumberFormat="1" applyFont="1" applyFill="1" applyBorder="1" applyAlignment="1">
      <alignment horizontal="left" vertical="center"/>
    </xf>
    <xf numFmtId="4" fontId="12" fillId="0" borderId="5" xfId="0" applyNumberFormat="1" applyFont="1" applyFill="1" applyBorder="1" applyAlignment="1">
      <alignment horizontal="right" vertical="center" wrapText="1"/>
    </xf>
    <xf numFmtId="4" fontId="12" fillId="0" borderId="0" xfId="0" applyNumberFormat="1" applyFont="1" applyFill="1" applyBorder="1" applyAlignment="1">
      <alignment horizontal="right" vertical="center" wrapText="1"/>
    </xf>
    <xf numFmtId="4" fontId="20" fillId="0" borderId="0" xfId="0" applyNumberFormat="1" applyFont="1" applyFill="1" applyBorder="1" applyAlignment="1">
      <alignment horizontal="right" vertical="center"/>
    </xf>
    <xf numFmtId="4" fontId="19" fillId="0" borderId="0" xfId="0" applyNumberFormat="1" applyFont="1" applyFill="1" applyBorder="1" applyAlignment="1">
      <alignment horizontal="right" vertical="center"/>
    </xf>
    <xf numFmtId="0" fontId="12" fillId="0" borderId="0" xfId="0" applyFont="1" applyBorder="1" applyAlignment="1">
      <alignment vertical="center"/>
    </xf>
    <xf numFmtId="49" fontId="12" fillId="5" borderId="5" xfId="0" applyNumberFormat="1" applyFont="1" applyFill="1" applyBorder="1" applyAlignment="1">
      <alignment horizontal="left"/>
    </xf>
    <xf numFmtId="49" fontId="12" fillId="5" borderId="0" xfId="0" applyNumberFormat="1" applyFont="1" applyFill="1" applyBorder="1" applyAlignment="1"/>
    <xf numFmtId="4" fontId="9" fillId="0" borderId="0" xfId="0" applyNumberFormat="1" applyFont="1" applyFill="1" applyBorder="1" applyAlignment="1">
      <alignment horizontal="right"/>
    </xf>
    <xf numFmtId="4" fontId="17" fillId="0" borderId="0" xfId="0" applyNumberFormat="1" applyFont="1" applyFill="1" applyBorder="1" applyAlignment="1">
      <alignment horizontal="right"/>
    </xf>
    <xf numFmtId="4" fontId="18" fillId="0" borderId="0" xfId="0" applyNumberFormat="1" applyFont="1" applyFill="1" applyBorder="1" applyAlignment="1">
      <alignment horizontal="right"/>
    </xf>
    <xf numFmtId="4" fontId="9" fillId="0" borderId="24" xfId="0" applyNumberFormat="1" applyFont="1" applyFill="1" applyBorder="1" applyAlignment="1">
      <alignment horizontal="right"/>
    </xf>
    <xf numFmtId="0" fontId="9" fillId="0" borderId="0" xfId="0" applyFont="1" applyBorder="1" applyAlignment="1"/>
    <xf numFmtId="49" fontId="12" fillId="5" borderId="23" xfId="0" applyNumberFormat="1" applyFont="1" applyFill="1" applyBorder="1" applyAlignment="1">
      <alignment horizontal="right"/>
    </xf>
    <xf numFmtId="4" fontId="12" fillId="0" borderId="4" xfId="0" applyNumberFormat="1" applyFont="1" applyFill="1" applyBorder="1" applyAlignment="1">
      <alignment horizontal="right"/>
    </xf>
    <xf numFmtId="0" fontId="9" fillId="0" borderId="1" xfId="0" applyFont="1" applyBorder="1" applyAlignment="1">
      <alignment vertical="center"/>
    </xf>
    <xf numFmtId="4" fontId="12" fillId="0" borderId="3" xfId="0" applyNumberFormat="1" applyFont="1" applyBorder="1" applyAlignment="1">
      <alignment horizontal="right" vertical="center"/>
    </xf>
    <xf numFmtId="0" fontId="0" fillId="0" borderId="14" xfId="0" applyBorder="1" applyAlignment="1">
      <alignment vertical="center"/>
    </xf>
    <xf numFmtId="4" fontId="3" fillId="0" borderId="4" xfId="0" applyNumberFormat="1" applyFont="1" applyFill="1" applyBorder="1" applyAlignment="1">
      <alignment horizontal="right" vertical="center"/>
    </xf>
    <xf numFmtId="49" fontId="12" fillId="0" borderId="23" xfId="0" applyNumberFormat="1" applyFont="1" applyFill="1" applyBorder="1" applyAlignment="1">
      <alignment horizontal="right" vertical="center"/>
    </xf>
    <xf numFmtId="49" fontId="12" fillId="0" borderId="0" xfId="0" applyNumberFormat="1" applyFont="1" applyFill="1" applyBorder="1" applyAlignment="1">
      <alignment vertical="center"/>
    </xf>
    <xf numFmtId="4" fontId="3" fillId="0" borderId="29" xfId="0" applyNumberFormat="1" applyFont="1" applyFill="1" applyBorder="1" applyAlignment="1">
      <alignment horizontal="right" vertical="center"/>
    </xf>
    <xf numFmtId="4" fontId="3" fillId="0" borderId="30" xfId="0" applyNumberFormat="1" applyFont="1" applyFill="1" applyBorder="1" applyAlignment="1">
      <alignment horizontal="right" vertical="center"/>
    </xf>
    <xf numFmtId="4" fontId="3" fillId="0" borderId="31" xfId="0" applyNumberFormat="1" applyFont="1" applyFill="1" applyBorder="1" applyAlignment="1">
      <alignment horizontal="right" vertical="center"/>
    </xf>
    <xf numFmtId="0" fontId="9" fillId="0" borderId="17" xfId="0" applyFont="1" applyBorder="1" applyAlignment="1">
      <alignment vertical="center"/>
    </xf>
    <xf numFmtId="4" fontId="3" fillId="2" borderId="9" xfId="0" applyNumberFormat="1" applyFont="1" applyFill="1" applyBorder="1" applyAlignment="1">
      <alignment horizontal="right" vertical="center"/>
    </xf>
    <xf numFmtId="4" fontId="3" fillId="2" borderId="26" xfId="0" applyNumberFormat="1" applyFont="1" applyFill="1" applyBorder="1" applyAlignment="1">
      <alignment horizontal="right" vertical="center"/>
    </xf>
    <xf numFmtId="0" fontId="12" fillId="0" borderId="1" xfId="0" applyFont="1" applyFill="1" applyBorder="1" applyAlignment="1">
      <alignment vertical="center"/>
    </xf>
    <xf numFmtId="0" fontId="12" fillId="0" borderId="2" xfId="0" applyFont="1" applyFill="1" applyBorder="1" applyAlignment="1">
      <alignment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4" fontId="14" fillId="0" borderId="2" xfId="0" applyNumberFormat="1" applyFont="1" applyFill="1" applyBorder="1" applyAlignment="1">
      <alignment horizontal="right" vertical="center"/>
    </xf>
    <xf numFmtId="4" fontId="12" fillId="0" borderId="49" xfId="0" applyNumberFormat="1" applyFont="1" applyFill="1" applyBorder="1" applyAlignment="1">
      <alignment horizontal="right" vertical="center"/>
    </xf>
    <xf numFmtId="4" fontId="3" fillId="0" borderId="50" xfId="0" applyNumberFormat="1" applyFont="1" applyFill="1" applyBorder="1" applyAlignment="1">
      <alignment horizontal="right" vertical="center"/>
    </xf>
    <xf numFmtId="0" fontId="9" fillId="0" borderId="5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4" fontId="3" fillId="2" borderId="10" xfId="0" applyNumberFormat="1" applyFont="1" applyFill="1" applyBorder="1" applyAlignment="1">
      <alignment horizontal="right" vertical="center"/>
    </xf>
    <xf numFmtId="49" fontId="23" fillId="0" borderId="0" xfId="5" applyNumberFormat="1" applyFont="1" applyBorder="1" applyAlignment="1">
      <alignment vertical="center"/>
    </xf>
    <xf numFmtId="166" fontId="23" fillId="0" borderId="0" xfId="5" applyNumberFormat="1" applyFont="1" applyBorder="1" applyAlignment="1">
      <alignment vertical="center"/>
    </xf>
    <xf numFmtId="166" fontId="24" fillId="0" borderId="0" xfId="5" applyNumberFormat="1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65" fontId="23" fillId="0" borderId="5" xfId="5" applyFont="1" applyBorder="1" applyAlignment="1">
      <alignment vertical="center"/>
    </xf>
    <xf numFmtId="166" fontId="25" fillId="0" borderId="0" xfId="5" applyNumberFormat="1" applyFont="1" applyBorder="1" applyAlignment="1">
      <alignment vertical="center"/>
    </xf>
    <xf numFmtId="4" fontId="3" fillId="7" borderId="9" xfId="0" applyNumberFormat="1" applyFont="1" applyFill="1" applyBorder="1" applyAlignment="1">
      <alignment horizontal="right" vertical="center"/>
    </xf>
    <xf numFmtId="4" fontId="3" fillId="7" borderId="26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left" vertical="center" wrapText="1"/>
    </xf>
    <xf numFmtId="4" fontId="12" fillId="0" borderId="0" xfId="0" applyNumberFormat="1" applyFont="1" applyFill="1" applyBorder="1" applyAlignment="1">
      <alignment horizontal="left" vertical="center" wrapText="1"/>
    </xf>
    <xf numFmtId="0" fontId="9" fillId="0" borderId="53" xfId="0" applyFont="1" applyFill="1" applyBorder="1" applyAlignment="1">
      <alignment vertical="center"/>
    </xf>
    <xf numFmtId="4" fontId="9" fillId="0" borderId="53" xfId="0" applyNumberFormat="1" applyFont="1" applyFill="1" applyBorder="1" applyAlignment="1">
      <alignment horizontal="right" vertical="center"/>
    </xf>
    <xf numFmtId="4" fontId="17" fillId="0" borderId="53" xfId="0" applyNumberFormat="1" applyFont="1" applyFill="1" applyBorder="1" applyAlignment="1">
      <alignment horizontal="right" vertical="center"/>
    </xf>
    <xf numFmtId="4" fontId="18" fillId="0" borderId="53" xfId="0" applyNumberFormat="1" applyFont="1" applyFill="1" applyBorder="1" applyAlignment="1">
      <alignment horizontal="right" vertical="center"/>
    </xf>
    <xf numFmtId="4" fontId="9" fillId="0" borderId="54" xfId="0" applyNumberFormat="1" applyFont="1" applyFill="1" applyBorder="1" applyAlignment="1">
      <alignment horizontal="right" vertical="center"/>
    </xf>
    <xf numFmtId="4" fontId="3" fillId="0" borderId="53" xfId="0" applyNumberFormat="1" applyFont="1" applyFill="1" applyBorder="1" applyAlignment="1">
      <alignment horizontal="right" vertical="center"/>
    </xf>
    <xf numFmtId="0" fontId="9" fillId="0" borderId="52" xfId="0" applyFont="1" applyFill="1" applyBorder="1" applyAlignment="1">
      <alignment horizontal="right" vertical="center"/>
    </xf>
    <xf numFmtId="4" fontId="3" fillId="8" borderId="9" xfId="0" applyNumberFormat="1" applyFont="1" applyFill="1" applyBorder="1" applyAlignment="1">
      <alignment horizontal="right" vertical="center"/>
    </xf>
    <xf numFmtId="4" fontId="3" fillId="8" borderId="26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center" vertical="center" wrapText="1"/>
    </xf>
    <xf numFmtId="4" fontId="5" fillId="0" borderId="17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4" fontId="6" fillId="0" borderId="27" xfId="0" applyNumberFormat="1" applyFont="1" applyFill="1" applyBorder="1" applyAlignment="1">
      <alignment horizontal="left" vertical="center" wrapText="1"/>
    </xf>
    <xf numFmtId="4" fontId="6" fillId="0" borderId="21" xfId="0" applyNumberFormat="1" applyFont="1" applyFill="1" applyBorder="1" applyAlignment="1">
      <alignment horizontal="left" vertical="center" wrapText="1"/>
    </xf>
    <xf numFmtId="4" fontId="13" fillId="0" borderId="0" xfId="0" applyNumberFormat="1" applyFont="1" applyFill="1" applyBorder="1" applyAlignment="1">
      <alignment horizontal="right" vertical="center"/>
    </xf>
    <xf numFmtId="4" fontId="14" fillId="0" borderId="0" xfId="0" applyNumberFormat="1" applyFont="1" applyFill="1" applyBorder="1" applyAlignment="1">
      <alignment horizontal="right" vertical="center"/>
    </xf>
    <xf numFmtId="4" fontId="12" fillId="0" borderId="24" xfId="0" applyNumberFormat="1" applyFont="1" applyFill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0" fontId="9" fillId="0" borderId="50" xfId="0" applyFont="1" applyBorder="1" applyAlignment="1">
      <alignment vertical="center"/>
    </xf>
    <xf numFmtId="4" fontId="3" fillId="7" borderId="10" xfId="0" applyNumberFormat="1" applyFont="1" applyFill="1" applyBorder="1" applyAlignment="1">
      <alignment horizontal="right" vertical="center"/>
    </xf>
    <xf numFmtId="0" fontId="9" fillId="0" borderId="11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4" fontId="9" fillId="0" borderId="12" xfId="0" applyNumberFormat="1" applyFont="1" applyFill="1" applyBorder="1" applyAlignment="1">
      <alignment horizontal="right" vertical="center"/>
    </xf>
    <xf numFmtId="4" fontId="17" fillId="0" borderId="12" xfId="0" applyNumberFormat="1" applyFont="1" applyFill="1" applyBorder="1" applyAlignment="1">
      <alignment horizontal="right" vertical="center"/>
    </xf>
    <xf numFmtId="4" fontId="18" fillId="0" borderId="12" xfId="0" applyNumberFormat="1" applyFont="1" applyFill="1" applyBorder="1" applyAlignment="1">
      <alignment horizontal="right" vertical="center"/>
    </xf>
    <xf numFmtId="4" fontId="9" fillId="0" borderId="55" xfId="0" applyNumberFormat="1" applyFont="1" applyFill="1" applyBorder="1" applyAlignment="1">
      <alignment horizontal="right" vertical="center"/>
    </xf>
    <xf numFmtId="4" fontId="3" fillId="0" borderId="12" xfId="0" applyNumberFormat="1" applyFont="1" applyFill="1" applyBorder="1" applyAlignment="1">
      <alignment horizontal="right" vertical="center"/>
    </xf>
    <xf numFmtId="0" fontId="9" fillId="0" borderId="56" xfId="0" applyFont="1" applyFill="1" applyBorder="1" applyAlignment="1">
      <alignment horizontal="right" vertical="center"/>
    </xf>
    <xf numFmtId="4" fontId="9" fillId="0" borderId="13" xfId="0" applyNumberFormat="1" applyFont="1" applyFill="1" applyBorder="1" applyAlignment="1">
      <alignment horizontal="right" vertical="center"/>
    </xf>
    <xf numFmtId="4" fontId="12" fillId="0" borderId="23" xfId="0" applyNumberFormat="1" applyFont="1" applyFill="1" applyBorder="1" applyAlignment="1">
      <alignment horizontal="right" vertical="center" wrapText="1"/>
    </xf>
    <xf numFmtId="0" fontId="9" fillId="0" borderId="57" xfId="0" applyFont="1" applyFill="1" applyBorder="1" applyAlignment="1">
      <alignment vertical="center"/>
    </xf>
    <xf numFmtId="4" fontId="9" fillId="0" borderId="58" xfId="0" applyNumberFormat="1" applyFont="1" applyFill="1" applyBorder="1" applyAlignment="1">
      <alignment horizontal="right" vertical="center"/>
    </xf>
    <xf numFmtId="4" fontId="3" fillId="8" borderId="10" xfId="0" applyNumberFormat="1" applyFont="1" applyFill="1" applyBorder="1" applyAlignment="1">
      <alignment horizontal="right" vertical="center"/>
    </xf>
    <xf numFmtId="4" fontId="3" fillId="0" borderId="59" xfId="0" applyNumberFormat="1" applyFont="1" applyFill="1" applyBorder="1" applyAlignment="1">
      <alignment horizontal="right" vertical="center"/>
    </xf>
    <xf numFmtId="0" fontId="3" fillId="0" borderId="5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4" fontId="3" fillId="0" borderId="0" xfId="0" applyNumberFormat="1" applyFont="1" applyFill="1" applyBorder="1" applyAlignment="1">
      <alignment horizontal="left" vertical="center"/>
    </xf>
    <xf numFmtId="0" fontId="11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left" vertical="center"/>
    </xf>
    <xf numFmtId="0" fontId="11" fillId="0" borderId="12" xfId="0" applyFont="1" applyFill="1" applyBorder="1" applyAlignment="1">
      <alignment vertical="center"/>
    </xf>
    <xf numFmtId="4" fontId="3" fillId="4" borderId="6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vertical="center"/>
    </xf>
    <xf numFmtId="4" fontId="9" fillId="0" borderId="0" xfId="0" applyNumberFormat="1" applyFont="1" applyFill="1" applyBorder="1" applyAlignment="1">
      <alignment vertical="center"/>
    </xf>
    <xf numFmtId="4" fontId="6" fillId="4" borderId="8" xfId="0" applyNumberFormat="1" applyFont="1" applyFill="1" applyBorder="1" applyAlignment="1">
      <alignment horizontal="center" vertical="center" wrapText="1"/>
    </xf>
    <xf numFmtId="4" fontId="6" fillId="4" borderId="48" xfId="0" applyNumberFormat="1" applyFont="1" applyFill="1" applyBorder="1" applyAlignment="1">
      <alignment horizontal="center" vertical="center" wrapText="1"/>
    </xf>
    <xf numFmtId="4" fontId="3" fillId="4" borderId="8" xfId="0" applyNumberFormat="1" applyFont="1" applyFill="1" applyBorder="1" applyAlignment="1">
      <alignment horizontal="center" vertical="center" wrapText="1"/>
    </xf>
    <xf numFmtId="4" fontId="3" fillId="4" borderId="48" xfId="0" applyNumberFormat="1" applyFont="1" applyFill="1" applyBorder="1" applyAlignment="1">
      <alignment horizontal="center" vertical="center" wrapText="1"/>
    </xf>
    <xf numFmtId="4" fontId="12" fillId="0" borderId="16" xfId="0" applyNumberFormat="1" applyFont="1" applyFill="1" applyBorder="1" applyAlignment="1">
      <alignment horizontal="right" vertical="center" wrapText="1"/>
    </xf>
    <xf numFmtId="4" fontId="12" fillId="0" borderId="17" xfId="0" applyNumberFormat="1" applyFont="1" applyFill="1" applyBorder="1" applyAlignment="1">
      <alignment horizontal="right" vertical="center" wrapText="1"/>
    </xf>
    <xf numFmtId="4" fontId="12" fillId="0" borderId="32" xfId="0" applyNumberFormat="1" applyFont="1" applyFill="1" applyBorder="1" applyAlignment="1">
      <alignment horizontal="right" vertical="center" wrapText="1"/>
    </xf>
    <xf numFmtId="4" fontId="12" fillId="0" borderId="33" xfId="0" applyNumberFormat="1" applyFont="1" applyFill="1" applyBorder="1" applyAlignment="1">
      <alignment horizontal="right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4" fontId="14" fillId="0" borderId="14" xfId="0" applyNumberFormat="1" applyFont="1" applyFill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center" vertical="center" wrapText="1"/>
    </xf>
    <xf numFmtId="4" fontId="12" fillId="0" borderId="3" xfId="0" applyNumberFormat="1" applyFont="1" applyFill="1" applyBorder="1" applyAlignment="1">
      <alignment horizontal="center" vertical="center" wrapText="1"/>
    </xf>
    <xf numFmtId="4" fontId="12" fillId="0" borderId="13" xfId="0" applyNumberFormat="1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>
      <alignment horizontal="center" vertical="center"/>
    </xf>
    <xf numFmtId="4" fontId="5" fillId="0" borderId="3" xfId="0" applyNumberFormat="1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4" fontId="5" fillId="0" borderId="4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/>
    </xf>
    <xf numFmtId="4" fontId="3" fillId="3" borderId="8" xfId="0" applyNumberFormat="1" applyFont="1" applyFill="1" applyBorder="1" applyAlignment="1">
      <alignment horizontal="center" vertical="center" wrapText="1"/>
    </xf>
    <xf numFmtId="4" fontId="3" fillId="3" borderId="9" xfId="0" applyNumberFormat="1" applyFont="1" applyFill="1" applyBorder="1" applyAlignment="1">
      <alignment horizontal="center" vertical="center" wrapText="1"/>
    </xf>
    <xf numFmtId="4" fontId="13" fillId="0" borderId="14" xfId="0" applyNumberFormat="1" applyFont="1" applyFill="1" applyBorder="1" applyAlignment="1">
      <alignment horizontal="center" vertical="center" wrapText="1"/>
    </xf>
    <xf numFmtId="4" fontId="13" fillId="0" borderId="15" xfId="0" applyNumberFormat="1" applyFont="1" applyFill="1" applyBorder="1" applyAlignment="1">
      <alignment horizontal="center" vertical="center" wrapText="1"/>
    </xf>
    <xf numFmtId="4" fontId="12" fillId="0" borderId="8" xfId="0" applyNumberFormat="1" applyFont="1" applyFill="1" applyBorder="1" applyAlignment="1">
      <alignment horizontal="right" vertical="center" wrapText="1"/>
    </xf>
    <xf numFmtId="4" fontId="12" fillId="0" borderId="9" xfId="0" applyNumberFormat="1" applyFont="1" applyFill="1" applyBorder="1" applyAlignment="1">
      <alignment horizontal="righ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11" xfId="0" applyNumberFormat="1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center" vertical="center" wrapText="1"/>
    </xf>
    <xf numFmtId="4" fontId="3" fillId="0" borderId="15" xfId="0" applyNumberFormat="1" applyFont="1" applyFill="1" applyBorder="1" applyAlignment="1">
      <alignment horizontal="center" vertical="center" wrapText="1"/>
    </xf>
    <xf numFmtId="4" fontId="12" fillId="0" borderId="2" xfId="0" applyNumberFormat="1" applyFont="1" applyFill="1" applyBorder="1" applyAlignment="1">
      <alignment horizontal="center" vertical="center" wrapText="1"/>
    </xf>
    <xf numFmtId="4" fontId="12" fillId="0" borderId="12" xfId="0" applyNumberFormat="1" applyFont="1" applyFill="1" applyBorder="1" applyAlignment="1">
      <alignment horizontal="center" vertical="center" wrapText="1"/>
    </xf>
    <xf numFmtId="4" fontId="21" fillId="2" borderId="8" xfId="0" applyNumberFormat="1" applyFont="1" applyFill="1" applyBorder="1" applyAlignment="1">
      <alignment horizontal="center" vertical="center" wrapText="1"/>
    </xf>
    <xf numFmtId="4" fontId="21" fillId="2" borderId="9" xfId="0" applyNumberFormat="1" applyFont="1" applyFill="1" applyBorder="1" applyAlignment="1">
      <alignment horizontal="center" vertical="center" wrapText="1"/>
    </xf>
    <xf numFmtId="4" fontId="21" fillId="2" borderId="10" xfId="0" applyNumberFormat="1" applyFont="1" applyFill="1" applyBorder="1" applyAlignment="1">
      <alignment horizontal="center" vertical="center" wrapText="1"/>
    </xf>
    <xf numFmtId="4" fontId="5" fillId="6" borderId="16" xfId="0" applyNumberFormat="1" applyFont="1" applyFill="1" applyBorder="1" applyAlignment="1">
      <alignment horizontal="center" vertical="center" wrapText="1"/>
    </xf>
    <xf numFmtId="4" fontId="5" fillId="6" borderId="17" xfId="0" applyNumberFormat="1" applyFont="1" applyFill="1" applyBorder="1" applyAlignment="1">
      <alignment horizontal="center" vertical="center" wrapText="1"/>
    </xf>
    <xf numFmtId="4" fontId="5" fillId="6" borderId="19" xfId="0" applyNumberFormat="1" applyFont="1" applyFill="1" applyBorder="1" applyAlignment="1">
      <alignment horizontal="center" vertical="center" wrapText="1"/>
    </xf>
    <xf numFmtId="4" fontId="3" fillId="2" borderId="8" xfId="0" applyNumberFormat="1" applyFont="1" applyFill="1" applyBorder="1" applyAlignment="1">
      <alignment horizontal="center" vertical="center" wrapText="1"/>
    </xf>
    <xf numFmtId="4" fontId="3" fillId="2" borderId="9" xfId="0" applyNumberFormat="1" applyFont="1" applyFill="1" applyBorder="1" applyAlignment="1">
      <alignment horizontal="center" vertical="center" wrapText="1"/>
    </xf>
    <xf numFmtId="4" fontId="21" fillId="2" borderId="37" xfId="0" applyNumberFormat="1" applyFont="1" applyFill="1" applyBorder="1" applyAlignment="1">
      <alignment horizontal="center" vertical="center" wrapText="1"/>
    </xf>
    <xf numFmtId="4" fontId="21" fillId="2" borderId="38" xfId="0" applyNumberFormat="1" applyFont="1" applyFill="1" applyBorder="1" applyAlignment="1">
      <alignment horizontal="center" vertical="center" wrapText="1"/>
    </xf>
    <xf numFmtId="4" fontId="21" fillId="2" borderId="39" xfId="0" applyNumberFormat="1" applyFont="1" applyFill="1" applyBorder="1" applyAlignment="1">
      <alignment horizontal="center" vertical="center" wrapText="1"/>
    </xf>
    <xf numFmtId="4" fontId="3" fillId="7" borderId="8" xfId="0" applyNumberFormat="1" applyFont="1" applyFill="1" applyBorder="1" applyAlignment="1">
      <alignment horizontal="center" vertical="center" wrapText="1"/>
    </xf>
    <xf numFmtId="4" fontId="3" fillId="7" borderId="9" xfId="0" applyNumberFormat="1" applyFont="1" applyFill="1" applyBorder="1" applyAlignment="1">
      <alignment horizontal="center" vertical="center" wrapText="1"/>
    </xf>
    <xf numFmtId="4" fontId="3" fillId="8" borderId="8" xfId="0" applyNumberFormat="1" applyFont="1" applyFill="1" applyBorder="1" applyAlignment="1">
      <alignment horizontal="center" vertical="center" wrapText="1"/>
    </xf>
    <xf numFmtId="4" fontId="3" fillId="8" borderId="9" xfId="0" applyNumberFormat="1" applyFont="1" applyFill="1" applyBorder="1" applyAlignment="1">
      <alignment horizontal="center" vertical="center" wrapText="1"/>
    </xf>
    <xf numFmtId="4" fontId="6" fillId="7" borderId="16" xfId="0" applyNumberFormat="1" applyFont="1" applyFill="1" applyBorder="1" applyAlignment="1">
      <alignment horizontal="left" vertical="center" wrapText="1"/>
    </xf>
    <xf numFmtId="4" fontId="6" fillId="7" borderId="17" xfId="0" applyNumberFormat="1" applyFont="1" applyFill="1" applyBorder="1" applyAlignment="1">
      <alignment horizontal="left" vertical="center" wrapText="1"/>
    </xf>
    <xf numFmtId="4" fontId="6" fillId="7" borderId="18" xfId="0" applyNumberFormat="1" applyFont="1" applyFill="1" applyBorder="1" applyAlignment="1">
      <alignment horizontal="left" vertical="center" wrapText="1"/>
    </xf>
    <xf numFmtId="4" fontId="12" fillId="8" borderId="16" xfId="0" applyNumberFormat="1" applyFont="1" applyFill="1" applyBorder="1" applyAlignment="1">
      <alignment horizontal="left" vertical="center" wrapText="1"/>
    </xf>
    <xf numFmtId="4" fontId="12" fillId="8" borderId="17" xfId="0" applyNumberFormat="1" applyFont="1" applyFill="1" applyBorder="1" applyAlignment="1">
      <alignment horizontal="left" vertical="center" wrapText="1"/>
    </xf>
    <xf numFmtId="4" fontId="12" fillId="8" borderId="18" xfId="0" applyNumberFormat="1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4" fontId="5" fillId="0" borderId="4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6">
    <cellStyle name="Excel Built-in Normal" xfId="5"/>
    <cellStyle name="Millares 2" xfId="4"/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0</xdr:rowOff>
    </xdr:from>
    <xdr:to>
      <xdr:col>2</xdr:col>
      <xdr:colOff>0</xdr:colOff>
      <xdr:row>3</xdr:row>
      <xdr:rowOff>152400</xdr:rowOff>
    </xdr:to>
    <xdr:pic>
      <xdr:nvPicPr>
        <xdr:cNvPr id="2" name="Picture 2" descr="Explorar0001">
          <a:extLst>
            <a:ext uri="{FF2B5EF4-FFF2-40B4-BE49-F238E27FC236}">
              <a16:creationId xmlns="" xmlns:a16="http://schemas.microsoft.com/office/drawing/2014/main" id="{57576791-3E7B-4530-84C6-72702D57B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0"/>
          <a:ext cx="6572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0"/>
  <sheetViews>
    <sheetView tabSelected="1" zoomScaleNormal="100" workbookViewId="0">
      <selection activeCell="B2" sqref="B2:M2"/>
    </sheetView>
  </sheetViews>
  <sheetFormatPr baseColWidth="10" defaultRowHeight="12.75" x14ac:dyDescent="0.2"/>
  <cols>
    <col min="1" max="1" width="2.42578125" style="9" customWidth="1"/>
    <col min="2" max="2" width="16.140625" style="71" customWidth="1"/>
    <col min="3" max="3" width="38.7109375" style="71" customWidth="1"/>
    <col min="4" max="4" width="13.5703125" style="84" bestFit="1" customWidth="1"/>
    <col min="5" max="5" width="13" style="84" bestFit="1" customWidth="1"/>
    <col min="6" max="6" width="15" style="84" bestFit="1" customWidth="1"/>
    <col min="7" max="7" width="13.28515625" style="84" bestFit="1" customWidth="1"/>
    <col min="8" max="8" width="1.5703125" style="71" customWidth="1"/>
    <col min="9" max="9" width="5.140625" style="84" bestFit="1" customWidth="1"/>
    <col min="10" max="10" width="29.140625" style="84" bestFit="1" customWidth="1"/>
    <col min="11" max="11" width="13" style="84" bestFit="1" customWidth="1"/>
    <col min="12" max="12" width="15" style="84" bestFit="1" customWidth="1"/>
    <col min="13" max="13" width="12.85546875" style="84" bestFit="1" customWidth="1"/>
    <col min="14" max="14" width="4.85546875" style="80" bestFit="1" customWidth="1"/>
    <col min="15" max="18" width="11.42578125" style="58"/>
    <col min="19" max="22" width="11.42578125" style="9"/>
    <col min="23" max="16384" width="11.42578125" style="71"/>
  </cols>
  <sheetData>
    <row r="1" spans="1:22" ht="15.75" x14ac:dyDescent="0.2">
      <c r="B1" s="251" t="s">
        <v>6</v>
      </c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3"/>
      <c r="N1" s="32"/>
    </row>
    <row r="2" spans="1:22" ht="15.75" x14ac:dyDescent="0.2">
      <c r="B2" s="254" t="s">
        <v>210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6"/>
      <c r="N2" s="32"/>
    </row>
    <row r="3" spans="1:22" ht="15.75" x14ac:dyDescent="0.2">
      <c r="B3" s="257" t="s">
        <v>355</v>
      </c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9"/>
      <c r="N3" s="32"/>
    </row>
    <row r="4" spans="1:22" ht="16.5" thickBot="1" x14ac:dyDescent="0.25">
      <c r="B4" s="92"/>
      <c r="C4" s="93"/>
      <c r="D4" s="94"/>
      <c r="E4" s="94"/>
      <c r="F4" s="94"/>
      <c r="G4" s="94"/>
      <c r="H4" s="82"/>
      <c r="I4" s="81"/>
      <c r="J4" s="81"/>
      <c r="K4" s="81"/>
      <c r="L4" s="81"/>
      <c r="M4" s="83"/>
      <c r="N4" s="32"/>
    </row>
    <row r="5" spans="1:22" ht="16.5" customHeight="1" thickBot="1" x14ac:dyDescent="0.25">
      <c r="B5" s="240" t="s">
        <v>122</v>
      </c>
      <c r="C5" s="241"/>
      <c r="D5" s="241"/>
      <c r="E5" s="241"/>
      <c r="F5" s="241"/>
      <c r="G5" s="242"/>
      <c r="H5" s="95"/>
      <c r="I5" s="155"/>
      <c r="J5" s="260" t="s">
        <v>121</v>
      </c>
      <c r="K5" s="260"/>
      <c r="L5" s="260"/>
      <c r="M5" s="156"/>
      <c r="N5" s="32"/>
    </row>
    <row r="6" spans="1:22" ht="13.5" customHeight="1" x14ac:dyDescent="0.2">
      <c r="B6" s="267" t="s">
        <v>0</v>
      </c>
      <c r="C6" s="269" t="s">
        <v>1</v>
      </c>
      <c r="D6" s="271" t="s">
        <v>2</v>
      </c>
      <c r="E6" s="263" t="s">
        <v>3</v>
      </c>
      <c r="F6" s="243" t="s">
        <v>4</v>
      </c>
      <c r="G6" s="245" t="s">
        <v>5</v>
      </c>
      <c r="H6" s="157"/>
      <c r="I6" s="247" t="s">
        <v>120</v>
      </c>
      <c r="J6" s="249" t="s">
        <v>1</v>
      </c>
      <c r="K6" s="263" t="s">
        <v>3</v>
      </c>
      <c r="L6" s="243" t="s">
        <v>4</v>
      </c>
      <c r="M6" s="245" t="s">
        <v>117</v>
      </c>
      <c r="N6" s="32"/>
    </row>
    <row r="7" spans="1:22" ht="13.5" customHeight="1" thickBot="1" x14ac:dyDescent="0.25">
      <c r="B7" s="268"/>
      <c r="C7" s="270"/>
      <c r="D7" s="272"/>
      <c r="E7" s="264"/>
      <c r="F7" s="244"/>
      <c r="G7" s="246"/>
      <c r="H7" s="8"/>
      <c r="I7" s="248"/>
      <c r="J7" s="250"/>
      <c r="K7" s="264"/>
      <c r="L7" s="244"/>
      <c r="M7" s="246"/>
      <c r="N7" s="32"/>
    </row>
    <row r="8" spans="1:22" s="9" customFormat="1" x14ac:dyDescent="0.2">
      <c r="B8" s="10"/>
      <c r="C8" s="10"/>
      <c r="D8" s="35"/>
      <c r="E8" s="37"/>
      <c r="F8" s="38"/>
      <c r="G8" s="35"/>
      <c r="I8" s="31"/>
      <c r="J8" s="31"/>
      <c r="K8" s="31"/>
      <c r="L8" s="31"/>
      <c r="M8" s="31"/>
      <c r="N8" s="32"/>
      <c r="O8" s="58"/>
      <c r="P8" s="58"/>
      <c r="Q8" s="58"/>
      <c r="R8" s="58"/>
    </row>
    <row r="9" spans="1:22" s="9" customFormat="1" ht="13.5" thickBot="1" x14ac:dyDescent="0.25">
      <c r="B9" s="10"/>
      <c r="C9" s="10"/>
      <c r="D9" s="35"/>
      <c r="E9" s="37"/>
      <c r="F9" s="38"/>
      <c r="G9" s="35"/>
      <c r="I9" s="31"/>
      <c r="J9" s="31"/>
      <c r="K9" s="31"/>
      <c r="L9" s="31"/>
      <c r="M9" s="31"/>
      <c r="N9" s="32"/>
      <c r="O9" s="58"/>
      <c r="P9" s="58"/>
      <c r="Q9" s="58"/>
      <c r="R9" s="58"/>
    </row>
    <row r="10" spans="1:22" s="9" customFormat="1" ht="18.75" thickBot="1" x14ac:dyDescent="0.25">
      <c r="B10" s="273" t="s">
        <v>128</v>
      </c>
      <c r="C10" s="274"/>
      <c r="D10" s="274"/>
      <c r="E10" s="274"/>
      <c r="F10" s="274"/>
      <c r="G10" s="274"/>
      <c r="H10" s="274"/>
      <c r="I10" s="274"/>
      <c r="J10" s="274"/>
      <c r="K10" s="274"/>
      <c r="L10" s="274"/>
      <c r="M10" s="275"/>
      <c r="N10" s="32" t="s">
        <v>126</v>
      </c>
      <c r="O10" s="58"/>
      <c r="P10" s="58"/>
      <c r="Q10" s="58"/>
      <c r="R10" s="58"/>
    </row>
    <row r="11" spans="1:22" s="9" customFormat="1" ht="10.5" customHeight="1" x14ac:dyDescent="0.2">
      <c r="B11" s="55"/>
      <c r="C11" s="10"/>
      <c r="D11" s="35"/>
      <c r="E11" s="37"/>
      <c r="F11" s="38"/>
      <c r="G11" s="35"/>
      <c r="I11" s="31"/>
      <c r="J11" s="31"/>
      <c r="K11" s="31"/>
      <c r="L11" s="31"/>
      <c r="M11" s="61"/>
      <c r="N11" s="32"/>
      <c r="O11" s="58"/>
      <c r="P11" s="58"/>
      <c r="Q11" s="58"/>
      <c r="R11" s="58"/>
    </row>
    <row r="12" spans="1:22" s="77" customFormat="1" ht="18.75" customHeight="1" x14ac:dyDescent="0.2">
      <c r="A12" s="29"/>
      <c r="B12" s="101" t="s">
        <v>129</v>
      </c>
      <c r="C12" s="57"/>
      <c r="D12" s="57"/>
      <c r="E12" s="57"/>
      <c r="F12" s="57"/>
      <c r="G12" s="69"/>
      <c r="H12" s="57"/>
      <c r="I12" s="45"/>
      <c r="J12" s="46"/>
      <c r="K12" s="47"/>
      <c r="L12" s="48"/>
      <c r="M12" s="78"/>
      <c r="N12" s="32"/>
      <c r="O12" s="30"/>
      <c r="P12" s="30"/>
      <c r="Q12" s="30"/>
      <c r="R12" s="30"/>
      <c r="S12" s="29"/>
      <c r="T12" s="29"/>
      <c r="U12" s="29"/>
      <c r="V12" s="29"/>
    </row>
    <row r="13" spans="1:22" s="77" customFormat="1" ht="12.75" customHeight="1" x14ac:dyDescent="0.2">
      <c r="A13" s="29"/>
      <c r="B13" s="140" t="s">
        <v>131</v>
      </c>
      <c r="C13" s="50" t="s">
        <v>46</v>
      </c>
      <c r="D13" s="31"/>
      <c r="E13" s="31"/>
      <c r="F13" s="31"/>
      <c r="G13" s="74"/>
      <c r="H13" s="31"/>
      <c r="I13" s="49" t="s">
        <v>45</v>
      </c>
      <c r="J13" s="50" t="s">
        <v>46</v>
      </c>
      <c r="K13" s="31"/>
      <c r="L13" s="31"/>
      <c r="M13" s="79">
        <f>SUM(M14:M16)</f>
        <v>-243902.94</v>
      </c>
      <c r="N13" s="32"/>
      <c r="O13" s="30"/>
      <c r="P13" s="30"/>
      <c r="Q13" s="30"/>
      <c r="R13" s="30"/>
      <c r="S13" s="29"/>
      <c r="T13" s="29"/>
      <c r="U13" s="29"/>
      <c r="V13" s="29"/>
    </row>
    <row r="14" spans="1:22" s="77" customFormat="1" ht="12.75" customHeight="1" x14ac:dyDescent="0.2">
      <c r="A14" s="29"/>
      <c r="B14" s="73" t="s">
        <v>145</v>
      </c>
      <c r="C14" s="72" t="s">
        <v>135</v>
      </c>
      <c r="D14" s="68">
        <v>32219647.73</v>
      </c>
      <c r="E14" s="62">
        <v>200000</v>
      </c>
      <c r="F14" s="63">
        <v>0</v>
      </c>
      <c r="G14" s="67">
        <f>D14-E14+F14</f>
        <v>32019647.73</v>
      </c>
      <c r="H14" s="152"/>
      <c r="I14" s="51" t="s">
        <v>47</v>
      </c>
      <c r="J14" s="32" t="s">
        <v>48</v>
      </c>
      <c r="K14" s="62">
        <f>E14</f>
        <v>200000</v>
      </c>
      <c r="L14" s="63">
        <f>F14</f>
        <v>0</v>
      </c>
      <c r="M14" s="100">
        <f>L14-K14</f>
        <v>-200000</v>
      </c>
      <c r="N14" s="32"/>
      <c r="O14" s="30"/>
      <c r="P14" s="30"/>
      <c r="Q14" s="30"/>
      <c r="R14" s="30"/>
      <c r="S14" s="29"/>
      <c r="T14" s="29"/>
      <c r="U14" s="29"/>
      <c r="V14" s="29"/>
    </row>
    <row r="15" spans="1:22" s="77" customFormat="1" ht="15" customHeight="1" x14ac:dyDescent="0.2">
      <c r="A15" s="29"/>
      <c r="B15" s="73" t="s">
        <v>271</v>
      </c>
      <c r="C15" s="72" t="s">
        <v>155</v>
      </c>
      <c r="D15" s="68">
        <v>8620.4699999999993</v>
      </c>
      <c r="E15" s="62">
        <v>8620.4699999999993</v>
      </c>
      <c r="F15" s="63">
        <v>0</v>
      </c>
      <c r="G15" s="67">
        <f>D15-E15+F15</f>
        <v>0</v>
      </c>
      <c r="H15" s="152"/>
      <c r="I15" s="51" t="s">
        <v>47</v>
      </c>
      <c r="J15" s="32" t="s">
        <v>48</v>
      </c>
      <c r="K15" s="62">
        <f>E15</f>
        <v>8620.4699999999993</v>
      </c>
      <c r="L15" s="63">
        <f>F15</f>
        <v>0</v>
      </c>
      <c r="M15" s="100">
        <f>L15-K15</f>
        <v>-8620.4699999999993</v>
      </c>
      <c r="N15" s="32"/>
      <c r="O15" s="30"/>
      <c r="P15" s="30"/>
      <c r="Q15" s="30"/>
      <c r="R15" s="30"/>
      <c r="S15" s="29"/>
      <c r="T15" s="29"/>
      <c r="U15" s="29"/>
      <c r="V15" s="29"/>
    </row>
    <row r="16" spans="1:22" s="77" customFormat="1" ht="15" customHeight="1" x14ac:dyDescent="0.2">
      <c r="A16" s="29"/>
      <c r="B16" s="73" t="s">
        <v>272</v>
      </c>
      <c r="C16" s="72" t="s">
        <v>273</v>
      </c>
      <c r="D16" s="68">
        <v>35282.47</v>
      </c>
      <c r="E16" s="62">
        <v>35282.47</v>
      </c>
      <c r="F16" s="63">
        <v>0</v>
      </c>
      <c r="G16" s="67">
        <f t="shared" ref="G16" si="0">D16-E16+F16</f>
        <v>0</v>
      </c>
      <c r="H16" s="152"/>
      <c r="I16" s="51" t="s">
        <v>47</v>
      </c>
      <c r="J16" s="32" t="s">
        <v>48</v>
      </c>
      <c r="K16" s="62">
        <f t="shared" ref="K16" si="1">E16</f>
        <v>35282.47</v>
      </c>
      <c r="L16" s="63">
        <f t="shared" ref="L16" si="2">F16</f>
        <v>0</v>
      </c>
      <c r="M16" s="100">
        <f t="shared" ref="M16" si="3">L16-K16</f>
        <v>-35282.47</v>
      </c>
      <c r="N16" s="32"/>
      <c r="O16" s="30"/>
      <c r="P16" s="30"/>
      <c r="Q16" s="30"/>
      <c r="R16" s="30"/>
      <c r="S16" s="29"/>
      <c r="T16" s="29"/>
      <c r="U16" s="29"/>
      <c r="V16" s="29"/>
    </row>
    <row r="17" spans="1:22" s="77" customFormat="1" ht="14.25" customHeight="1" x14ac:dyDescent="0.2">
      <c r="A17" s="29"/>
      <c r="B17" s="146" t="s">
        <v>133</v>
      </c>
      <c r="C17" s="147" t="s">
        <v>125</v>
      </c>
      <c r="D17" s="148"/>
      <c r="E17" s="149"/>
      <c r="F17" s="150"/>
      <c r="G17" s="151"/>
      <c r="H17" s="152"/>
      <c r="I17" s="153" t="s">
        <v>51</v>
      </c>
      <c r="J17" s="147" t="s">
        <v>52</v>
      </c>
      <c r="K17" s="149"/>
      <c r="L17" s="150"/>
      <c r="M17" s="154">
        <f>SUM(M18:M22)</f>
        <v>-2787.5</v>
      </c>
      <c r="N17" s="32"/>
      <c r="O17" s="30"/>
      <c r="P17" s="30"/>
      <c r="Q17" s="30"/>
      <c r="R17" s="30"/>
      <c r="S17" s="29"/>
      <c r="T17" s="29"/>
      <c r="U17" s="29"/>
      <c r="V17" s="29"/>
    </row>
    <row r="18" spans="1:22" s="77" customFormat="1" ht="16.5" customHeight="1" x14ac:dyDescent="0.2">
      <c r="A18" s="29"/>
      <c r="B18" s="73" t="s">
        <v>148</v>
      </c>
      <c r="C18" s="72" t="s">
        <v>149</v>
      </c>
      <c r="D18" s="68">
        <v>540000</v>
      </c>
      <c r="E18" s="62">
        <v>250000</v>
      </c>
      <c r="F18" s="63"/>
      <c r="G18" s="67">
        <f t="shared" ref="G18:G22" si="4">D18-E18+F18</f>
        <v>290000</v>
      </c>
      <c r="H18" s="152"/>
      <c r="I18" s="51" t="s">
        <v>51</v>
      </c>
      <c r="J18" s="32" t="s">
        <v>118</v>
      </c>
      <c r="K18" s="62">
        <f t="shared" ref="K18:K20" si="5">E18</f>
        <v>250000</v>
      </c>
      <c r="L18" s="63">
        <f t="shared" ref="L18:L20" si="6">F18</f>
        <v>0</v>
      </c>
      <c r="M18" s="100">
        <f t="shared" ref="M18:M20" si="7">L18-K18</f>
        <v>-250000</v>
      </c>
      <c r="N18" s="32"/>
      <c r="O18" s="30"/>
      <c r="P18" s="30"/>
      <c r="Q18" s="30"/>
      <c r="R18" s="30"/>
      <c r="S18" s="29"/>
      <c r="T18" s="29"/>
      <c r="U18" s="29"/>
      <c r="V18" s="29"/>
    </row>
    <row r="19" spans="1:22" s="77" customFormat="1" ht="16.5" customHeight="1" x14ac:dyDescent="0.2">
      <c r="A19" s="29"/>
      <c r="B19" s="73" t="s">
        <v>269</v>
      </c>
      <c r="C19" s="72" t="s">
        <v>270</v>
      </c>
      <c r="D19" s="68">
        <v>0</v>
      </c>
      <c r="E19" s="62">
        <v>0</v>
      </c>
      <c r="F19" s="63">
        <v>500000</v>
      </c>
      <c r="G19" s="67">
        <f t="shared" si="4"/>
        <v>500000</v>
      </c>
      <c r="H19" s="152"/>
      <c r="I19" s="51" t="s">
        <v>51</v>
      </c>
      <c r="J19" s="32" t="s">
        <v>118</v>
      </c>
      <c r="K19" s="62">
        <f t="shared" si="5"/>
        <v>0</v>
      </c>
      <c r="L19" s="63">
        <f t="shared" si="6"/>
        <v>500000</v>
      </c>
      <c r="M19" s="100">
        <f t="shared" si="7"/>
        <v>500000</v>
      </c>
      <c r="N19" s="32"/>
      <c r="O19" s="30"/>
      <c r="P19" s="30"/>
      <c r="Q19" s="30"/>
      <c r="R19" s="30"/>
      <c r="S19" s="29"/>
      <c r="T19" s="29"/>
      <c r="U19" s="29"/>
      <c r="V19" s="29"/>
    </row>
    <row r="20" spans="1:22" s="77" customFormat="1" ht="16.5" customHeight="1" x14ac:dyDescent="0.2">
      <c r="A20" s="29"/>
      <c r="B20" s="73" t="s">
        <v>152</v>
      </c>
      <c r="C20" s="72" t="s">
        <v>9</v>
      </c>
      <c r="D20" s="68">
        <v>230000</v>
      </c>
      <c r="E20" s="62">
        <v>230000</v>
      </c>
      <c r="F20" s="63">
        <v>0</v>
      </c>
      <c r="G20" s="67">
        <f t="shared" si="4"/>
        <v>0</v>
      </c>
      <c r="H20" s="152"/>
      <c r="I20" s="51" t="s">
        <v>51</v>
      </c>
      <c r="J20" s="32" t="s">
        <v>118</v>
      </c>
      <c r="K20" s="62">
        <f t="shared" si="5"/>
        <v>230000</v>
      </c>
      <c r="L20" s="63">
        <f t="shared" si="6"/>
        <v>0</v>
      </c>
      <c r="M20" s="100">
        <f t="shared" si="7"/>
        <v>-230000</v>
      </c>
      <c r="N20" s="32"/>
      <c r="O20" s="30"/>
      <c r="P20" s="30"/>
      <c r="Q20" s="30"/>
      <c r="R20" s="30"/>
      <c r="S20" s="29"/>
      <c r="T20" s="29"/>
      <c r="U20" s="29"/>
      <c r="V20" s="29"/>
    </row>
    <row r="21" spans="1:22" s="77" customFormat="1" ht="13.5" customHeight="1" x14ac:dyDescent="0.2">
      <c r="A21" s="29"/>
      <c r="B21" s="140" t="s">
        <v>276</v>
      </c>
      <c r="C21" s="50" t="s">
        <v>174</v>
      </c>
      <c r="D21" s="68"/>
      <c r="E21" s="62"/>
      <c r="F21" s="63"/>
      <c r="G21" s="67"/>
      <c r="H21" s="152"/>
      <c r="I21" s="51"/>
      <c r="J21" s="32"/>
      <c r="K21" s="62"/>
      <c r="L21" s="63"/>
      <c r="M21" s="100"/>
      <c r="N21" s="32"/>
      <c r="O21" s="30"/>
      <c r="P21" s="30"/>
      <c r="Q21" s="30"/>
      <c r="R21" s="30"/>
      <c r="S21" s="29"/>
      <c r="T21" s="29"/>
      <c r="U21" s="29"/>
      <c r="V21" s="29"/>
    </row>
    <row r="22" spans="1:22" s="77" customFormat="1" ht="16.5" customHeight="1" thickBot="1" x14ac:dyDescent="0.25">
      <c r="A22" s="29"/>
      <c r="B22" s="73" t="s">
        <v>274</v>
      </c>
      <c r="C22" s="72" t="s">
        <v>275</v>
      </c>
      <c r="D22" s="68">
        <v>22787.5</v>
      </c>
      <c r="E22" s="62">
        <v>22787.5</v>
      </c>
      <c r="F22" s="63">
        <v>0</v>
      </c>
      <c r="G22" s="67">
        <f t="shared" si="4"/>
        <v>0</v>
      </c>
      <c r="H22" s="152"/>
      <c r="I22" s="51" t="s">
        <v>51</v>
      </c>
      <c r="J22" s="32" t="s">
        <v>118</v>
      </c>
      <c r="K22" s="62">
        <f t="shared" ref="K22" si="8">E22</f>
        <v>22787.5</v>
      </c>
      <c r="L22" s="63">
        <f t="shared" ref="L22" si="9">F22</f>
        <v>0</v>
      </c>
      <c r="M22" s="100">
        <f t="shared" ref="M22" si="10">L22-K22</f>
        <v>-22787.5</v>
      </c>
      <c r="N22" s="32"/>
      <c r="O22" s="30"/>
      <c r="P22" s="30"/>
      <c r="Q22" s="30"/>
      <c r="R22" s="30"/>
      <c r="S22" s="29"/>
      <c r="T22" s="29"/>
      <c r="U22" s="29"/>
      <c r="V22" s="29"/>
    </row>
    <row r="23" spans="1:22" s="77" customFormat="1" ht="20.25" customHeight="1" thickBot="1" x14ac:dyDescent="0.25">
      <c r="A23" s="29"/>
      <c r="B23" s="265" t="s">
        <v>130</v>
      </c>
      <c r="C23" s="266"/>
      <c r="D23" s="65">
        <f>SUM(D14:D22)</f>
        <v>33056338.169999998</v>
      </c>
      <c r="E23" s="66">
        <f>SUM(E14:E22)</f>
        <v>746690.44</v>
      </c>
      <c r="F23" s="64">
        <f>SUM(F14:F22)</f>
        <v>500000</v>
      </c>
      <c r="G23" s="33">
        <f>SUM(G15:G22)</f>
        <v>790000</v>
      </c>
      <c r="H23" s="109"/>
      <c r="I23" s="102"/>
      <c r="J23" s="103" t="s">
        <v>119</v>
      </c>
      <c r="K23" s="104">
        <f>SUM(K14:K22)</f>
        <v>746690.44</v>
      </c>
      <c r="L23" s="105">
        <f>SUM(L14:L22)</f>
        <v>500000</v>
      </c>
      <c r="M23" s="106">
        <f>+M13+M17</f>
        <v>-246690.44</v>
      </c>
      <c r="N23" s="32"/>
      <c r="O23" s="30"/>
      <c r="P23" s="30"/>
      <c r="Q23" s="30"/>
      <c r="R23" s="30"/>
      <c r="S23" s="29"/>
      <c r="T23" s="29"/>
      <c r="U23" s="29"/>
      <c r="V23" s="29"/>
    </row>
    <row r="24" spans="1:22" s="77" customFormat="1" ht="12" customHeight="1" x14ac:dyDescent="0.2">
      <c r="A24" s="29"/>
      <c r="B24" s="141"/>
      <c r="C24" s="142"/>
      <c r="D24" s="34"/>
      <c r="E24" s="143"/>
      <c r="F24" s="144"/>
      <c r="G24" s="34"/>
      <c r="H24" s="31"/>
      <c r="I24" s="31"/>
      <c r="J24" s="145"/>
      <c r="K24" s="143"/>
      <c r="L24" s="144"/>
      <c r="M24" s="96"/>
      <c r="N24" s="32"/>
      <c r="O24" s="30"/>
      <c r="P24" s="30"/>
      <c r="Q24" s="30"/>
      <c r="R24" s="30"/>
      <c r="S24" s="29"/>
      <c r="T24" s="29"/>
      <c r="U24" s="29"/>
      <c r="V24" s="29"/>
    </row>
    <row r="25" spans="1:22" s="77" customFormat="1" ht="14.25" customHeight="1" x14ac:dyDescent="0.2">
      <c r="A25" s="29"/>
      <c r="B25" s="101" t="s">
        <v>134</v>
      </c>
      <c r="C25" s="57"/>
      <c r="D25" s="57"/>
      <c r="E25" s="57"/>
      <c r="F25" s="57"/>
      <c r="G25" s="69"/>
      <c r="H25" s="57"/>
      <c r="I25" s="45"/>
      <c r="J25" s="46"/>
      <c r="K25" s="47"/>
      <c r="L25" s="48"/>
      <c r="M25" s="78"/>
      <c r="N25" s="32"/>
      <c r="O25" s="30"/>
      <c r="P25" s="30"/>
      <c r="Q25" s="30"/>
      <c r="R25" s="30"/>
      <c r="S25" s="29"/>
      <c r="T25" s="29"/>
      <c r="U25" s="29"/>
      <c r="V25" s="29"/>
    </row>
    <row r="26" spans="1:22" s="77" customFormat="1" ht="14.25" customHeight="1" x14ac:dyDescent="0.2">
      <c r="A26" s="29"/>
      <c r="B26" s="140" t="s">
        <v>136</v>
      </c>
      <c r="C26" s="50" t="s">
        <v>46</v>
      </c>
      <c r="D26" s="32"/>
      <c r="E26" s="31"/>
      <c r="F26" s="31"/>
      <c r="G26" s="74"/>
      <c r="H26" s="31"/>
      <c r="I26" s="49" t="s">
        <v>45</v>
      </c>
      <c r="J26" s="50" t="s">
        <v>46</v>
      </c>
      <c r="K26" s="31"/>
      <c r="L26" s="31"/>
      <c r="M26" s="79">
        <f>SUM(M27:M27)</f>
        <v>612170.53</v>
      </c>
      <c r="N26" s="32"/>
      <c r="O26" s="30"/>
      <c r="P26" s="30"/>
      <c r="Q26" s="30"/>
      <c r="R26" s="30"/>
      <c r="S26" s="29"/>
      <c r="T26" s="29"/>
      <c r="U26" s="29"/>
      <c r="V26" s="29"/>
    </row>
    <row r="27" spans="1:22" s="77" customFormat="1" ht="14.25" customHeight="1" x14ac:dyDescent="0.2">
      <c r="A27" s="29"/>
      <c r="B27" s="73" t="s">
        <v>153</v>
      </c>
      <c r="C27" s="72" t="s">
        <v>147</v>
      </c>
      <c r="D27" s="68">
        <v>0</v>
      </c>
      <c r="E27" s="62">
        <v>0</v>
      </c>
      <c r="F27" s="63">
        <v>612170.53</v>
      </c>
      <c r="G27" s="67">
        <f t="shared" ref="G27:G33" si="11">D27-E27+F27</f>
        <v>612170.53</v>
      </c>
      <c r="H27" s="31"/>
      <c r="I27" s="52" t="s">
        <v>47</v>
      </c>
      <c r="J27" s="31" t="s">
        <v>48</v>
      </c>
      <c r="K27" s="62">
        <f t="shared" ref="K27" si="12">E27</f>
        <v>0</v>
      </c>
      <c r="L27" s="63">
        <f t="shared" ref="L27" si="13">F27</f>
        <v>612170.53</v>
      </c>
      <c r="M27" s="100">
        <f t="shared" ref="M27" si="14">L27-K27</f>
        <v>612170.53</v>
      </c>
      <c r="N27" s="32"/>
      <c r="O27" s="30"/>
      <c r="P27" s="30"/>
      <c r="Q27" s="30"/>
      <c r="R27" s="30"/>
      <c r="S27" s="29"/>
      <c r="T27" s="29"/>
      <c r="U27" s="29"/>
      <c r="V27" s="29"/>
    </row>
    <row r="28" spans="1:22" s="77" customFormat="1" ht="14.25" customHeight="1" x14ac:dyDescent="0.2">
      <c r="A28" s="29"/>
      <c r="B28" s="140" t="s">
        <v>283</v>
      </c>
      <c r="C28" s="50" t="s">
        <v>125</v>
      </c>
      <c r="D28" s="32"/>
      <c r="E28" s="31"/>
      <c r="F28" s="31"/>
      <c r="G28" s="74"/>
      <c r="H28" s="31"/>
      <c r="I28" s="153" t="s">
        <v>51</v>
      </c>
      <c r="J28" s="147" t="s">
        <v>52</v>
      </c>
      <c r="K28" s="149"/>
      <c r="L28" s="150"/>
      <c r="M28" s="154">
        <f>SUM(M29:M33)</f>
        <v>-365480.08999999997</v>
      </c>
      <c r="N28" s="32"/>
      <c r="O28" s="30"/>
      <c r="P28" s="30"/>
      <c r="Q28" s="30"/>
      <c r="R28" s="30"/>
      <c r="S28" s="29"/>
      <c r="T28" s="29"/>
      <c r="U28" s="29"/>
      <c r="V28" s="29"/>
    </row>
    <row r="29" spans="1:22" s="77" customFormat="1" ht="14.25" customHeight="1" x14ac:dyDescent="0.2">
      <c r="A29" s="29"/>
      <c r="B29" s="73" t="s">
        <v>277</v>
      </c>
      <c r="C29" s="72" t="s">
        <v>8</v>
      </c>
      <c r="D29" s="68">
        <v>90300</v>
      </c>
      <c r="E29" s="62">
        <v>90300</v>
      </c>
      <c r="F29" s="63">
        <v>0</v>
      </c>
      <c r="G29" s="67">
        <f t="shared" si="11"/>
        <v>0</v>
      </c>
      <c r="H29" s="31"/>
      <c r="I29" s="51" t="s">
        <v>51</v>
      </c>
      <c r="J29" s="32" t="s">
        <v>118</v>
      </c>
      <c r="K29" s="62">
        <f t="shared" ref="K29" si="15">E29</f>
        <v>90300</v>
      </c>
      <c r="L29" s="63">
        <f t="shared" ref="L29" si="16">F29</f>
        <v>0</v>
      </c>
      <c r="M29" s="100">
        <f t="shared" ref="M29" si="17">L29-K29</f>
        <v>-90300</v>
      </c>
      <c r="N29" s="32"/>
      <c r="O29" s="30"/>
      <c r="P29" s="30"/>
      <c r="Q29" s="30"/>
      <c r="R29" s="30"/>
      <c r="S29" s="29"/>
      <c r="T29" s="29"/>
      <c r="U29" s="29"/>
      <c r="V29" s="29"/>
    </row>
    <row r="30" spans="1:22" s="77" customFormat="1" ht="14.25" customHeight="1" x14ac:dyDescent="0.2">
      <c r="A30" s="29"/>
      <c r="B30" s="73" t="s">
        <v>278</v>
      </c>
      <c r="C30" s="72" t="s">
        <v>151</v>
      </c>
      <c r="D30" s="68">
        <v>79500</v>
      </c>
      <c r="E30" s="62">
        <v>79500</v>
      </c>
      <c r="F30" s="63">
        <v>0</v>
      </c>
      <c r="G30" s="67">
        <f t="shared" si="11"/>
        <v>0</v>
      </c>
      <c r="H30" s="31"/>
      <c r="I30" s="51" t="s">
        <v>51</v>
      </c>
      <c r="J30" s="32" t="s">
        <v>118</v>
      </c>
      <c r="K30" s="62">
        <f t="shared" ref="K30" si="18">E30</f>
        <v>79500</v>
      </c>
      <c r="L30" s="63">
        <f t="shared" ref="L30" si="19">F30</f>
        <v>0</v>
      </c>
      <c r="M30" s="100">
        <f t="shared" ref="M30" si="20">L30-K30</f>
        <v>-79500</v>
      </c>
      <c r="N30" s="32"/>
      <c r="O30" s="30"/>
      <c r="P30" s="30"/>
      <c r="Q30" s="30"/>
      <c r="R30" s="30"/>
      <c r="S30" s="29"/>
      <c r="T30" s="29"/>
      <c r="U30" s="29"/>
      <c r="V30" s="29"/>
    </row>
    <row r="31" spans="1:22" s="77" customFormat="1" ht="14.25" customHeight="1" x14ac:dyDescent="0.2">
      <c r="A31" s="29"/>
      <c r="B31" s="140" t="s">
        <v>282</v>
      </c>
      <c r="C31" s="50" t="s">
        <v>174</v>
      </c>
      <c r="D31" s="32"/>
      <c r="E31" s="31"/>
      <c r="F31" s="31"/>
      <c r="G31" s="74"/>
      <c r="H31" s="31"/>
      <c r="I31" s="52"/>
      <c r="J31" s="31"/>
      <c r="K31" s="62"/>
      <c r="L31" s="63"/>
      <c r="M31" s="100"/>
      <c r="N31" s="32"/>
      <c r="O31" s="30"/>
      <c r="P31" s="30"/>
      <c r="Q31" s="30"/>
      <c r="R31" s="30"/>
      <c r="S31" s="29"/>
      <c r="T31" s="29"/>
      <c r="U31" s="29"/>
      <c r="V31" s="29"/>
    </row>
    <row r="32" spans="1:22" s="77" customFormat="1" ht="14.25" customHeight="1" x14ac:dyDescent="0.2">
      <c r="A32" s="29"/>
      <c r="B32" s="73" t="s">
        <v>279</v>
      </c>
      <c r="C32" s="72" t="s">
        <v>280</v>
      </c>
      <c r="D32" s="68">
        <v>97450</v>
      </c>
      <c r="E32" s="62">
        <v>97450</v>
      </c>
      <c r="F32" s="63">
        <v>0</v>
      </c>
      <c r="G32" s="67">
        <f t="shared" si="11"/>
        <v>0</v>
      </c>
      <c r="H32" s="31"/>
      <c r="I32" s="51" t="s">
        <v>51</v>
      </c>
      <c r="J32" s="32" t="s">
        <v>118</v>
      </c>
      <c r="K32" s="62">
        <f t="shared" ref="K32:K33" si="21">E32</f>
        <v>97450</v>
      </c>
      <c r="L32" s="63">
        <f t="shared" ref="L32:L33" si="22">F32</f>
        <v>0</v>
      </c>
      <c r="M32" s="100">
        <f t="shared" ref="M32:M33" si="23">L32-K32</f>
        <v>-97450</v>
      </c>
      <c r="N32" s="32"/>
      <c r="O32" s="30"/>
      <c r="P32" s="30"/>
      <c r="Q32" s="30"/>
      <c r="R32" s="30"/>
      <c r="S32" s="29"/>
      <c r="T32" s="29"/>
      <c r="U32" s="29"/>
      <c r="V32" s="29"/>
    </row>
    <row r="33" spans="1:22" s="77" customFormat="1" ht="14.25" customHeight="1" x14ac:dyDescent="0.2">
      <c r="A33" s="29"/>
      <c r="B33" s="73" t="s">
        <v>281</v>
      </c>
      <c r="C33" s="72" t="s">
        <v>217</v>
      </c>
      <c r="D33" s="68">
        <v>98230.09</v>
      </c>
      <c r="E33" s="62">
        <v>98230.09</v>
      </c>
      <c r="F33" s="63">
        <v>0</v>
      </c>
      <c r="G33" s="67">
        <f t="shared" si="11"/>
        <v>0</v>
      </c>
      <c r="H33" s="31"/>
      <c r="I33" s="51" t="s">
        <v>51</v>
      </c>
      <c r="J33" s="32" t="s">
        <v>118</v>
      </c>
      <c r="K33" s="62">
        <f t="shared" si="21"/>
        <v>98230.09</v>
      </c>
      <c r="L33" s="63">
        <f t="shared" si="22"/>
        <v>0</v>
      </c>
      <c r="M33" s="100">
        <f t="shared" si="23"/>
        <v>-98230.09</v>
      </c>
      <c r="N33" s="32"/>
      <c r="O33" s="30"/>
      <c r="P33" s="30"/>
      <c r="Q33" s="30"/>
      <c r="R33" s="30"/>
      <c r="S33" s="29"/>
      <c r="T33" s="29"/>
      <c r="U33" s="29"/>
      <c r="V33" s="29"/>
    </row>
    <row r="34" spans="1:22" s="77" customFormat="1" ht="14.25" customHeight="1" thickBot="1" x14ac:dyDescent="0.25">
      <c r="A34" s="29"/>
      <c r="B34" s="236" t="s">
        <v>138</v>
      </c>
      <c r="C34" s="237"/>
      <c r="D34" s="65">
        <f>SUM(D27:D33)</f>
        <v>365480.08999999997</v>
      </c>
      <c r="E34" s="66">
        <f>SUM(E27:E33)</f>
        <v>365480.08999999997</v>
      </c>
      <c r="F34" s="64">
        <f>SUM(F27:F33)</f>
        <v>612170.53</v>
      </c>
      <c r="G34" s="33">
        <f>SUM(G27:G33)</f>
        <v>612170.53</v>
      </c>
      <c r="H34" s="109"/>
      <c r="I34" s="102"/>
      <c r="J34" s="103" t="s">
        <v>119</v>
      </c>
      <c r="K34" s="104">
        <f>SUM(K27:K33)</f>
        <v>365480.08999999997</v>
      </c>
      <c r="L34" s="105">
        <f>SUM(L27:L33)</f>
        <v>612170.53</v>
      </c>
      <c r="M34" s="106">
        <f>+M26+M28</f>
        <v>246690.44000000006</v>
      </c>
      <c r="N34" s="32"/>
      <c r="O34" s="230"/>
      <c r="P34" s="30"/>
      <c r="Q34" s="30"/>
      <c r="R34" s="30"/>
      <c r="S34" s="29"/>
      <c r="T34" s="29"/>
      <c r="U34" s="29"/>
      <c r="V34" s="29"/>
    </row>
    <row r="35" spans="1:22" s="77" customFormat="1" ht="8.25" customHeight="1" thickBot="1" x14ac:dyDescent="0.25">
      <c r="A35" s="29"/>
      <c r="B35" s="141"/>
      <c r="C35" s="142"/>
      <c r="D35" s="34"/>
      <c r="E35" s="143"/>
      <c r="F35" s="144"/>
      <c r="G35" s="34"/>
      <c r="H35" s="31"/>
      <c r="I35" s="31"/>
      <c r="J35" s="145"/>
      <c r="K35" s="143"/>
      <c r="L35" s="144"/>
      <c r="M35" s="96"/>
      <c r="N35" s="32"/>
      <c r="O35" s="30"/>
      <c r="P35" s="30"/>
      <c r="Q35" s="30"/>
      <c r="R35" s="30"/>
      <c r="S35" s="29"/>
      <c r="T35" s="29"/>
      <c r="U35" s="29"/>
      <c r="V35" s="29"/>
    </row>
    <row r="36" spans="1:22" s="77" customFormat="1" ht="20.25" customHeight="1" thickBot="1" x14ac:dyDescent="0.25">
      <c r="A36" s="29"/>
      <c r="B36" s="261" t="s">
        <v>127</v>
      </c>
      <c r="C36" s="262"/>
      <c r="D36" s="42">
        <f>+D34+D23</f>
        <v>33421818.259999998</v>
      </c>
      <c r="E36" s="42">
        <f>+E34+E23</f>
        <v>1112170.5299999998</v>
      </c>
      <c r="F36" s="42">
        <f>+F34+F23</f>
        <v>1112170.53</v>
      </c>
      <c r="G36" s="42">
        <f>+G34+G23</f>
        <v>1402170.53</v>
      </c>
      <c r="H36" s="53"/>
      <c r="I36" s="261" t="s">
        <v>127</v>
      </c>
      <c r="J36" s="262"/>
      <c r="K36" s="42">
        <f>+K34+K23</f>
        <v>1112170.5299999998</v>
      </c>
      <c r="L36" s="42">
        <f>+L34+L23</f>
        <v>1112170.53</v>
      </c>
      <c r="M36" s="43">
        <f>+M34+M23</f>
        <v>0</v>
      </c>
      <c r="N36" s="32"/>
      <c r="O36" s="30"/>
      <c r="P36" s="30"/>
      <c r="Q36" s="30"/>
      <c r="R36" s="30"/>
      <c r="S36" s="29"/>
      <c r="T36" s="29"/>
      <c r="U36" s="29"/>
      <c r="V36" s="29"/>
    </row>
    <row r="37" spans="1:22" s="77" customFormat="1" ht="10.5" customHeight="1" thickBot="1" x14ac:dyDescent="0.25">
      <c r="A37" s="29"/>
      <c r="B37" s="141"/>
      <c r="C37" s="142"/>
      <c r="D37" s="34"/>
      <c r="E37" s="143"/>
      <c r="F37" s="144"/>
      <c r="G37" s="34"/>
      <c r="H37" s="31"/>
      <c r="I37" s="31"/>
      <c r="J37" s="145"/>
      <c r="K37" s="143"/>
      <c r="L37" s="144"/>
      <c r="M37" s="96"/>
      <c r="N37" s="32"/>
      <c r="O37" s="30"/>
      <c r="P37" s="30"/>
      <c r="Q37" s="30"/>
      <c r="R37" s="30"/>
      <c r="S37" s="29"/>
      <c r="T37" s="29"/>
      <c r="U37" s="29"/>
      <c r="V37" s="29"/>
    </row>
    <row r="38" spans="1:22" s="77" customFormat="1" ht="14.25" customHeight="1" thickBot="1" x14ac:dyDescent="0.25">
      <c r="A38" s="29"/>
      <c r="B38" s="273" t="s">
        <v>7</v>
      </c>
      <c r="C38" s="274"/>
      <c r="D38" s="274"/>
      <c r="E38" s="274"/>
      <c r="F38" s="274"/>
      <c r="G38" s="274"/>
      <c r="H38" s="274"/>
      <c r="I38" s="274"/>
      <c r="J38" s="274"/>
      <c r="K38" s="274"/>
      <c r="L38" s="274"/>
      <c r="M38" s="275"/>
      <c r="N38" s="32"/>
      <c r="O38" s="30"/>
      <c r="P38" s="30"/>
      <c r="Q38" s="30"/>
      <c r="R38" s="30"/>
      <c r="S38" s="29"/>
      <c r="T38" s="29"/>
      <c r="U38" s="29"/>
      <c r="V38" s="29"/>
    </row>
    <row r="39" spans="1:22" s="77" customFormat="1" ht="11.25" customHeight="1" x14ac:dyDescent="0.2">
      <c r="A39" s="29"/>
      <c r="B39" s="139"/>
      <c r="C39" s="30"/>
      <c r="D39" s="39"/>
      <c r="E39" s="40"/>
      <c r="F39" s="41"/>
      <c r="G39" s="39"/>
      <c r="H39" s="29"/>
      <c r="I39" s="31"/>
      <c r="J39" s="31"/>
      <c r="K39" s="31"/>
      <c r="L39" s="31"/>
      <c r="M39" s="61"/>
      <c r="N39" s="32"/>
      <c r="O39" s="30"/>
      <c r="P39" s="30"/>
      <c r="Q39" s="30"/>
      <c r="R39" s="30"/>
      <c r="S39" s="29"/>
      <c r="T39" s="29"/>
      <c r="U39" s="29"/>
      <c r="V39" s="29"/>
    </row>
    <row r="40" spans="1:22" s="77" customFormat="1" ht="15" customHeight="1" x14ac:dyDescent="0.2">
      <c r="A40" s="29"/>
      <c r="B40" s="85" t="s">
        <v>158</v>
      </c>
      <c r="C40" s="86"/>
      <c r="D40" s="87"/>
      <c r="E40" s="88"/>
      <c r="F40" s="89"/>
      <c r="G40" s="90"/>
      <c r="H40" s="97"/>
      <c r="I40" s="56"/>
      <c r="J40" s="57"/>
      <c r="K40" s="57"/>
      <c r="L40" s="57"/>
      <c r="M40" s="59"/>
      <c r="N40" s="32"/>
      <c r="O40" s="30"/>
      <c r="P40" s="30"/>
      <c r="Q40" s="30"/>
      <c r="R40" s="30"/>
      <c r="S40" s="29"/>
      <c r="T40" s="29"/>
      <c r="U40" s="29"/>
      <c r="V40" s="29"/>
    </row>
    <row r="41" spans="1:22" s="77" customFormat="1" ht="15" customHeight="1" x14ac:dyDescent="0.2">
      <c r="A41" s="29"/>
      <c r="B41" s="140" t="s">
        <v>161</v>
      </c>
      <c r="C41" s="50" t="s">
        <v>46</v>
      </c>
      <c r="D41" s="68"/>
      <c r="E41" s="62"/>
      <c r="F41" s="63"/>
      <c r="G41" s="67"/>
      <c r="H41" s="98"/>
      <c r="I41" s="49" t="s">
        <v>45</v>
      </c>
      <c r="J41" s="50" t="s">
        <v>46</v>
      </c>
      <c r="K41" s="31"/>
      <c r="L41" s="31"/>
      <c r="M41" s="79">
        <f>M42+M43</f>
        <v>-499999.99999999994</v>
      </c>
      <c r="N41" s="32"/>
      <c r="O41" s="30"/>
      <c r="P41" s="30"/>
      <c r="Q41" s="30"/>
      <c r="R41" s="30"/>
      <c r="S41" s="29"/>
      <c r="T41" s="29"/>
      <c r="U41" s="29"/>
      <c r="V41" s="29"/>
    </row>
    <row r="42" spans="1:22" s="77" customFormat="1" ht="15" customHeight="1" x14ac:dyDescent="0.2">
      <c r="A42" s="29"/>
      <c r="B42" s="73" t="s">
        <v>156</v>
      </c>
      <c r="C42" s="32" t="s">
        <v>146</v>
      </c>
      <c r="D42" s="68">
        <v>69571.67</v>
      </c>
      <c r="E42" s="62">
        <v>0</v>
      </c>
      <c r="F42" s="63">
        <v>354583.84</v>
      </c>
      <c r="G42" s="67">
        <f>D42-E42+F42</f>
        <v>424155.51</v>
      </c>
      <c r="H42" s="98"/>
      <c r="I42" s="52" t="s">
        <v>47</v>
      </c>
      <c r="J42" s="31" t="s">
        <v>48</v>
      </c>
      <c r="K42" s="62">
        <f t="shared" ref="K42" si="24">E42</f>
        <v>0</v>
      </c>
      <c r="L42" s="63">
        <f t="shared" ref="L42" si="25">F42</f>
        <v>354583.84</v>
      </c>
      <c r="M42" s="100">
        <f t="shared" ref="M42" si="26">L42-K42</f>
        <v>354583.84</v>
      </c>
      <c r="N42" s="32"/>
      <c r="O42" s="30"/>
      <c r="P42" s="30"/>
      <c r="Q42" s="30"/>
      <c r="R42" s="30"/>
      <c r="S42" s="29"/>
      <c r="T42" s="29"/>
      <c r="U42" s="29"/>
      <c r="V42" s="29"/>
    </row>
    <row r="43" spans="1:22" s="77" customFormat="1" ht="15" customHeight="1" x14ac:dyDescent="0.2">
      <c r="A43" s="29"/>
      <c r="B43" s="73" t="s">
        <v>154</v>
      </c>
      <c r="C43" s="32" t="s">
        <v>155</v>
      </c>
      <c r="D43" s="68">
        <v>854583.84</v>
      </c>
      <c r="E43" s="62">
        <v>854583.84</v>
      </c>
      <c r="F43" s="63">
        <v>0</v>
      </c>
      <c r="G43" s="67">
        <f>D43-E43+F43</f>
        <v>0</v>
      </c>
      <c r="H43" s="98"/>
      <c r="I43" s="52" t="s">
        <v>47</v>
      </c>
      <c r="J43" s="31" t="s">
        <v>48</v>
      </c>
      <c r="K43" s="62">
        <f t="shared" ref="K43" si="27">E43</f>
        <v>854583.84</v>
      </c>
      <c r="L43" s="63">
        <f t="shared" ref="L43" si="28">F43</f>
        <v>0</v>
      </c>
      <c r="M43" s="100">
        <f t="shared" ref="M43" si="29">L43-K43</f>
        <v>-854583.84</v>
      </c>
      <c r="N43" s="32"/>
      <c r="O43" s="30"/>
      <c r="P43" s="30"/>
      <c r="Q43" s="30"/>
      <c r="R43" s="30"/>
      <c r="S43" s="29"/>
      <c r="T43" s="29"/>
      <c r="U43" s="29"/>
      <c r="V43" s="29"/>
    </row>
    <row r="44" spans="1:22" s="77" customFormat="1" ht="14.25" customHeight="1" x14ac:dyDescent="0.2">
      <c r="A44" s="29"/>
      <c r="B44" s="140" t="s">
        <v>291</v>
      </c>
      <c r="C44" s="50" t="s">
        <v>125</v>
      </c>
      <c r="D44" s="68"/>
      <c r="E44" s="62"/>
      <c r="F44" s="63"/>
      <c r="G44" s="67"/>
      <c r="H44" s="98"/>
      <c r="I44" s="49" t="s">
        <v>51</v>
      </c>
      <c r="J44" s="50" t="s">
        <v>52</v>
      </c>
      <c r="K44" s="31"/>
      <c r="L44" s="31"/>
      <c r="M44" s="79">
        <f>SUM(M45:M49)</f>
        <v>500000</v>
      </c>
      <c r="N44" s="32"/>
      <c r="O44" s="30"/>
      <c r="P44" s="30"/>
      <c r="Q44" s="30"/>
      <c r="R44" s="30"/>
      <c r="S44" s="29"/>
      <c r="T44" s="29"/>
      <c r="U44" s="29"/>
      <c r="V44" s="29"/>
    </row>
    <row r="45" spans="1:22" s="77" customFormat="1" ht="15" customHeight="1" x14ac:dyDescent="0.2">
      <c r="A45" s="29"/>
      <c r="B45" s="73" t="s">
        <v>284</v>
      </c>
      <c r="C45" s="32" t="s">
        <v>149</v>
      </c>
      <c r="D45" s="68">
        <v>0</v>
      </c>
      <c r="E45" s="62">
        <v>0</v>
      </c>
      <c r="F45" s="63">
        <v>500000</v>
      </c>
      <c r="G45" s="67">
        <f t="shared" ref="G45:G49" si="30">D45-E45+F45</f>
        <v>500000</v>
      </c>
      <c r="H45" s="98"/>
      <c r="I45" s="51" t="s">
        <v>51</v>
      </c>
      <c r="J45" s="32" t="s">
        <v>118</v>
      </c>
      <c r="K45" s="62">
        <f t="shared" ref="K45" si="31">E45</f>
        <v>0</v>
      </c>
      <c r="L45" s="63">
        <f t="shared" ref="L45" si="32">F45</f>
        <v>500000</v>
      </c>
      <c r="M45" s="100">
        <f t="shared" ref="M45" si="33">L45-K45</f>
        <v>500000</v>
      </c>
      <c r="N45" s="32"/>
      <c r="O45" s="30"/>
      <c r="P45" s="30"/>
      <c r="Q45" s="30"/>
      <c r="R45" s="30"/>
      <c r="S45" s="29"/>
      <c r="T45" s="29"/>
      <c r="U45" s="29"/>
      <c r="V45" s="29"/>
    </row>
    <row r="46" spans="1:22" s="77" customFormat="1" ht="19.5" customHeight="1" x14ac:dyDescent="0.2">
      <c r="A46" s="29"/>
      <c r="B46" s="73" t="s">
        <v>285</v>
      </c>
      <c r="C46" s="72" t="s">
        <v>150</v>
      </c>
      <c r="D46" s="68">
        <v>38754.720000000001</v>
      </c>
      <c r="E46" s="62">
        <v>0</v>
      </c>
      <c r="F46" s="63">
        <v>500000</v>
      </c>
      <c r="G46" s="67">
        <f t="shared" si="30"/>
        <v>538754.72</v>
      </c>
      <c r="H46" s="98"/>
      <c r="I46" s="51" t="s">
        <v>51</v>
      </c>
      <c r="J46" s="32" t="s">
        <v>118</v>
      </c>
      <c r="K46" s="62">
        <f t="shared" ref="K46:K49" si="34">E46</f>
        <v>0</v>
      </c>
      <c r="L46" s="63">
        <f t="shared" ref="L46:L49" si="35">F46</f>
        <v>500000</v>
      </c>
      <c r="M46" s="100">
        <f t="shared" ref="M46:M49" si="36">L46-K46</f>
        <v>500000</v>
      </c>
      <c r="N46" s="32"/>
      <c r="O46" s="30"/>
      <c r="P46" s="30"/>
      <c r="Q46" s="30"/>
      <c r="R46" s="30"/>
      <c r="S46" s="29"/>
      <c r="T46" s="29"/>
      <c r="U46" s="29"/>
      <c r="V46" s="29"/>
    </row>
    <row r="47" spans="1:22" s="77" customFormat="1" ht="15" customHeight="1" x14ac:dyDescent="0.2">
      <c r="A47" s="29"/>
      <c r="B47" s="73" t="s">
        <v>286</v>
      </c>
      <c r="C47" s="32" t="s">
        <v>270</v>
      </c>
      <c r="D47" s="68">
        <v>0</v>
      </c>
      <c r="E47" s="62">
        <v>0</v>
      </c>
      <c r="F47" s="63">
        <v>500000</v>
      </c>
      <c r="G47" s="67">
        <f t="shared" si="30"/>
        <v>500000</v>
      </c>
      <c r="H47" s="98"/>
      <c r="I47" s="51" t="s">
        <v>51</v>
      </c>
      <c r="J47" s="32" t="s">
        <v>118</v>
      </c>
      <c r="K47" s="62">
        <f t="shared" si="34"/>
        <v>0</v>
      </c>
      <c r="L47" s="63">
        <f t="shared" si="35"/>
        <v>500000</v>
      </c>
      <c r="M47" s="100">
        <f t="shared" si="36"/>
        <v>500000</v>
      </c>
      <c r="N47" s="32"/>
      <c r="O47" s="30"/>
      <c r="P47" s="30"/>
      <c r="Q47" s="30"/>
      <c r="R47" s="30"/>
      <c r="S47" s="29"/>
      <c r="T47" s="29"/>
      <c r="U47" s="29"/>
      <c r="V47" s="29"/>
    </row>
    <row r="48" spans="1:22" s="77" customFormat="1" ht="15" customHeight="1" x14ac:dyDescent="0.2">
      <c r="A48" s="29"/>
      <c r="B48" s="73" t="s">
        <v>287</v>
      </c>
      <c r="C48" s="32" t="s">
        <v>288</v>
      </c>
      <c r="D48" s="68">
        <v>0</v>
      </c>
      <c r="E48" s="62">
        <v>0</v>
      </c>
      <c r="F48" s="63">
        <v>2360000</v>
      </c>
      <c r="G48" s="67">
        <f t="shared" si="30"/>
        <v>2360000</v>
      </c>
      <c r="H48" s="98"/>
      <c r="I48" s="51" t="s">
        <v>51</v>
      </c>
      <c r="J48" s="32" t="s">
        <v>118</v>
      </c>
      <c r="K48" s="62">
        <f t="shared" si="34"/>
        <v>0</v>
      </c>
      <c r="L48" s="63">
        <f t="shared" si="35"/>
        <v>2360000</v>
      </c>
      <c r="M48" s="100">
        <f t="shared" si="36"/>
        <v>2360000</v>
      </c>
      <c r="N48" s="32"/>
      <c r="O48" s="30"/>
      <c r="P48" s="30"/>
      <c r="Q48" s="30"/>
      <c r="R48" s="30"/>
      <c r="S48" s="29"/>
      <c r="T48" s="29"/>
      <c r="U48" s="29"/>
      <c r="V48" s="29"/>
    </row>
    <row r="49" spans="1:22" s="77" customFormat="1" ht="15" customHeight="1" x14ac:dyDescent="0.2">
      <c r="A49" s="29"/>
      <c r="B49" s="73" t="s">
        <v>289</v>
      </c>
      <c r="C49" s="32" t="s">
        <v>290</v>
      </c>
      <c r="D49" s="68">
        <v>4375000</v>
      </c>
      <c r="E49" s="62">
        <v>3360000</v>
      </c>
      <c r="F49" s="63">
        <v>0</v>
      </c>
      <c r="G49" s="67">
        <f t="shared" si="30"/>
        <v>1015000</v>
      </c>
      <c r="H49" s="98"/>
      <c r="I49" s="51" t="s">
        <v>51</v>
      </c>
      <c r="J49" s="32" t="s">
        <v>118</v>
      </c>
      <c r="K49" s="62">
        <f t="shared" si="34"/>
        <v>3360000</v>
      </c>
      <c r="L49" s="63">
        <f t="shared" si="35"/>
        <v>0</v>
      </c>
      <c r="M49" s="100">
        <f t="shared" si="36"/>
        <v>-3360000</v>
      </c>
      <c r="N49" s="32"/>
      <c r="O49" s="30"/>
      <c r="P49" s="30"/>
      <c r="Q49" s="30"/>
      <c r="R49" s="30"/>
      <c r="S49" s="29"/>
      <c r="T49" s="29"/>
      <c r="U49" s="29"/>
      <c r="V49" s="29"/>
    </row>
    <row r="50" spans="1:22" s="77" customFormat="1" ht="15" customHeight="1" thickBot="1" x14ac:dyDescent="0.25">
      <c r="A50" s="29"/>
      <c r="B50" s="238" t="s">
        <v>157</v>
      </c>
      <c r="C50" s="239"/>
      <c r="D50" s="107">
        <f>SUM(D42:D49)</f>
        <v>5337910.2300000004</v>
      </c>
      <c r="E50" s="104">
        <f>SUM(E42:E49)</f>
        <v>4214583.84</v>
      </c>
      <c r="F50" s="105">
        <f>SUM(F42:F49)</f>
        <v>4214583.84</v>
      </c>
      <c r="G50" s="108">
        <f>SUM(G42:G49)</f>
        <v>5337910.2300000004</v>
      </c>
      <c r="H50" s="109"/>
      <c r="I50" s="102"/>
      <c r="J50" s="103" t="s">
        <v>119</v>
      </c>
      <c r="K50" s="104">
        <f>SUM(K41:K49)</f>
        <v>4214583.84</v>
      </c>
      <c r="L50" s="105">
        <f>SUM(L41:L49)</f>
        <v>4214583.84</v>
      </c>
      <c r="M50" s="106">
        <f>+M44+M41</f>
        <v>0</v>
      </c>
      <c r="N50" s="32"/>
      <c r="O50" s="30"/>
      <c r="P50" s="30"/>
      <c r="Q50" s="30"/>
      <c r="R50" s="30"/>
      <c r="S50" s="29"/>
      <c r="T50" s="29"/>
      <c r="U50" s="29"/>
      <c r="V50" s="29"/>
    </row>
    <row r="51" spans="1:22" s="77" customFormat="1" ht="6.75" customHeight="1" thickBot="1" x14ac:dyDescent="0.25">
      <c r="A51" s="29"/>
      <c r="B51" s="30"/>
      <c r="C51" s="30"/>
      <c r="D51" s="39"/>
      <c r="E51" s="40"/>
      <c r="F51" s="41"/>
      <c r="G51" s="39"/>
      <c r="H51" s="29"/>
      <c r="I51" s="31"/>
      <c r="J51" s="31"/>
      <c r="K51" s="31"/>
      <c r="L51" s="31"/>
      <c r="M51" s="31"/>
      <c r="N51" s="32"/>
      <c r="O51" s="30"/>
      <c r="P51" s="30"/>
      <c r="Q51" s="30"/>
      <c r="R51" s="30"/>
      <c r="S51" s="29"/>
      <c r="T51" s="29"/>
      <c r="U51" s="29"/>
      <c r="V51" s="29"/>
    </row>
    <row r="52" spans="1:22" s="77" customFormat="1" ht="15.75" customHeight="1" x14ac:dyDescent="0.2">
      <c r="A52" s="29"/>
      <c r="B52" s="167" t="s">
        <v>166</v>
      </c>
      <c r="C52" s="168"/>
      <c r="D52" s="169"/>
      <c r="E52" s="170"/>
      <c r="F52" s="171"/>
      <c r="G52" s="172"/>
      <c r="H52" s="207"/>
      <c r="I52" s="174"/>
      <c r="J52" s="175"/>
      <c r="K52" s="175"/>
      <c r="L52" s="175"/>
      <c r="M52" s="176"/>
      <c r="N52" s="32" t="s">
        <v>206</v>
      </c>
      <c r="O52" s="30"/>
      <c r="P52" s="30"/>
      <c r="Q52" s="30"/>
      <c r="R52" s="30"/>
      <c r="S52" s="29"/>
      <c r="T52" s="29"/>
      <c r="U52" s="29"/>
      <c r="V52" s="29"/>
    </row>
    <row r="53" spans="1:22" s="77" customFormat="1" ht="12" x14ac:dyDescent="0.2">
      <c r="A53" s="29"/>
      <c r="B53" s="140" t="s">
        <v>162</v>
      </c>
      <c r="C53" s="50" t="s">
        <v>125</v>
      </c>
      <c r="D53" s="68"/>
      <c r="E53" s="62"/>
      <c r="F53" s="63"/>
      <c r="G53" s="67"/>
      <c r="H53" s="98"/>
      <c r="I53" s="49" t="s">
        <v>51</v>
      </c>
      <c r="J53" s="50" t="s">
        <v>52</v>
      </c>
      <c r="K53" s="31"/>
      <c r="L53" s="31"/>
      <c r="M53" s="79">
        <f>M54+M55+M57</f>
        <v>34926</v>
      </c>
      <c r="N53" s="32"/>
      <c r="O53" s="30"/>
      <c r="P53" s="30"/>
      <c r="Q53" s="30"/>
      <c r="R53" s="30"/>
      <c r="S53" s="29"/>
      <c r="T53" s="29"/>
      <c r="U53" s="29"/>
      <c r="V53" s="29"/>
    </row>
    <row r="54" spans="1:22" s="77" customFormat="1" ht="15.75" customHeight="1" x14ac:dyDescent="0.2">
      <c r="A54" s="29"/>
      <c r="B54" s="73" t="s">
        <v>292</v>
      </c>
      <c r="C54" s="32" t="s">
        <v>290</v>
      </c>
      <c r="D54" s="68">
        <v>191375</v>
      </c>
      <c r="E54" s="62">
        <v>100000</v>
      </c>
      <c r="F54" s="63">
        <v>0</v>
      </c>
      <c r="G54" s="67">
        <f t="shared" ref="G54:G59" si="37">D54-E54+F54</f>
        <v>91375</v>
      </c>
      <c r="H54" s="29"/>
      <c r="I54" s="51" t="s">
        <v>51</v>
      </c>
      <c r="J54" s="32" t="s">
        <v>118</v>
      </c>
      <c r="K54" s="62">
        <f t="shared" ref="K54" si="38">E54</f>
        <v>100000</v>
      </c>
      <c r="L54" s="63">
        <f t="shared" ref="L54" si="39">F54</f>
        <v>0</v>
      </c>
      <c r="M54" s="100">
        <f t="shared" ref="M54" si="40">L54-K54</f>
        <v>-100000</v>
      </c>
      <c r="N54" s="32"/>
      <c r="O54" s="30"/>
      <c r="P54" s="30"/>
      <c r="Q54" s="30"/>
      <c r="R54" s="30"/>
      <c r="S54" s="29"/>
      <c r="T54" s="29"/>
      <c r="U54" s="29"/>
      <c r="V54" s="29"/>
    </row>
    <row r="55" spans="1:22" s="77" customFormat="1" ht="15.75" customHeight="1" x14ac:dyDescent="0.2">
      <c r="A55" s="29"/>
      <c r="B55" s="73" t="s">
        <v>160</v>
      </c>
      <c r="C55" s="32" t="s">
        <v>295</v>
      </c>
      <c r="D55" s="68">
        <v>57.2</v>
      </c>
      <c r="E55" s="62">
        <v>0</v>
      </c>
      <c r="F55" s="63">
        <v>100000</v>
      </c>
      <c r="G55" s="67">
        <f t="shared" si="37"/>
        <v>100057.2</v>
      </c>
      <c r="H55" s="29"/>
      <c r="I55" s="51" t="s">
        <v>51</v>
      </c>
      <c r="J55" s="32" t="s">
        <v>118</v>
      </c>
      <c r="K55" s="62">
        <f t="shared" ref="K55" si="41">E55</f>
        <v>0</v>
      </c>
      <c r="L55" s="63">
        <f t="shared" ref="L55" si="42">F55</f>
        <v>100000</v>
      </c>
      <c r="M55" s="100">
        <f t="shared" ref="M55" si="43">L55-K55</f>
        <v>100000</v>
      </c>
      <c r="N55" s="32"/>
      <c r="O55" s="30"/>
      <c r="P55" s="30"/>
      <c r="Q55" s="30"/>
      <c r="R55" s="30"/>
      <c r="S55" s="29"/>
      <c r="T55" s="29"/>
      <c r="U55" s="29"/>
      <c r="V55" s="29"/>
    </row>
    <row r="56" spans="1:22" s="77" customFormat="1" ht="15.75" customHeight="1" x14ac:dyDescent="0.2">
      <c r="A56" s="29"/>
      <c r="B56" s="140" t="s">
        <v>297</v>
      </c>
      <c r="C56" s="50" t="s">
        <v>174</v>
      </c>
      <c r="D56" s="68"/>
      <c r="E56" s="62"/>
      <c r="F56" s="63"/>
      <c r="G56" s="67"/>
      <c r="H56" s="29"/>
      <c r="I56" s="51"/>
      <c r="J56" s="32"/>
      <c r="K56" s="62"/>
      <c r="L56" s="63"/>
      <c r="M56" s="100"/>
      <c r="N56" s="32"/>
      <c r="O56" s="30"/>
      <c r="P56" s="30"/>
      <c r="Q56" s="30"/>
      <c r="R56" s="30"/>
      <c r="S56" s="29"/>
      <c r="T56" s="29"/>
      <c r="U56" s="29"/>
      <c r="V56" s="29"/>
    </row>
    <row r="57" spans="1:22" s="77" customFormat="1" ht="15.75" customHeight="1" x14ac:dyDescent="0.2">
      <c r="A57" s="29"/>
      <c r="B57" s="73" t="s">
        <v>296</v>
      </c>
      <c r="C57" s="32" t="s">
        <v>234</v>
      </c>
      <c r="D57" s="68">
        <v>10135.280000000001</v>
      </c>
      <c r="E57" s="62">
        <v>0</v>
      </c>
      <c r="F57" s="63">
        <v>34926</v>
      </c>
      <c r="G57" s="67">
        <f t="shared" si="37"/>
        <v>45061.279999999999</v>
      </c>
      <c r="H57" s="29"/>
      <c r="I57" s="51" t="s">
        <v>51</v>
      </c>
      <c r="J57" s="32" t="s">
        <v>118</v>
      </c>
      <c r="K57" s="62">
        <f t="shared" ref="K57" si="44">E57</f>
        <v>0</v>
      </c>
      <c r="L57" s="63">
        <f t="shared" ref="L57" si="45">F57</f>
        <v>34926</v>
      </c>
      <c r="M57" s="100">
        <f t="shared" ref="M57" si="46">L57-K57</f>
        <v>34926</v>
      </c>
      <c r="N57" s="32"/>
      <c r="O57" s="30"/>
      <c r="P57" s="30"/>
      <c r="Q57" s="30"/>
      <c r="R57" s="30"/>
      <c r="S57" s="29"/>
      <c r="T57" s="29"/>
      <c r="U57" s="29"/>
      <c r="V57" s="29"/>
    </row>
    <row r="58" spans="1:22" s="77" customFormat="1" ht="15.75" customHeight="1" x14ac:dyDescent="0.2">
      <c r="A58" s="29"/>
      <c r="B58" s="140" t="s">
        <v>298</v>
      </c>
      <c r="C58" s="50" t="s">
        <v>60</v>
      </c>
      <c r="D58" s="68"/>
      <c r="E58" s="62"/>
      <c r="F58" s="63"/>
      <c r="G58" s="67"/>
      <c r="H58" s="29"/>
      <c r="I58" s="49" t="s">
        <v>59</v>
      </c>
      <c r="J58" s="50" t="s">
        <v>60</v>
      </c>
      <c r="K58" s="31"/>
      <c r="L58" s="31"/>
      <c r="M58" s="79">
        <f>M59</f>
        <v>-34926</v>
      </c>
      <c r="N58" s="32"/>
      <c r="O58" s="30"/>
      <c r="P58" s="30"/>
      <c r="Q58" s="30"/>
      <c r="R58" s="30"/>
      <c r="S58" s="29"/>
      <c r="T58" s="29"/>
      <c r="U58" s="29"/>
      <c r="V58" s="29"/>
    </row>
    <row r="59" spans="1:22" s="77" customFormat="1" ht="21.75" customHeight="1" x14ac:dyDescent="0.2">
      <c r="A59" s="29"/>
      <c r="B59" s="73" t="s">
        <v>293</v>
      </c>
      <c r="C59" s="32" t="s">
        <v>294</v>
      </c>
      <c r="D59" s="68">
        <v>34926</v>
      </c>
      <c r="E59" s="62">
        <v>34926</v>
      </c>
      <c r="F59" s="63">
        <v>0</v>
      </c>
      <c r="G59" s="67">
        <f t="shared" si="37"/>
        <v>0</v>
      </c>
      <c r="H59" s="29"/>
      <c r="I59" s="51" t="s">
        <v>63</v>
      </c>
      <c r="J59" s="72" t="s">
        <v>64</v>
      </c>
      <c r="K59" s="62">
        <f t="shared" ref="K59" si="47">E59</f>
        <v>34926</v>
      </c>
      <c r="L59" s="63">
        <f t="shared" ref="L59" si="48">F59</f>
        <v>0</v>
      </c>
      <c r="M59" s="100">
        <f t="shared" ref="M59" si="49">L59-K59</f>
        <v>-34926</v>
      </c>
      <c r="N59" s="32"/>
      <c r="O59" s="30"/>
      <c r="P59" s="30"/>
      <c r="Q59" s="30"/>
      <c r="R59" s="30"/>
      <c r="S59" s="29"/>
      <c r="T59" s="29"/>
      <c r="U59" s="29"/>
      <c r="V59" s="29"/>
    </row>
    <row r="60" spans="1:22" s="77" customFormat="1" ht="15.75" customHeight="1" x14ac:dyDescent="0.2">
      <c r="A60" s="29"/>
      <c r="B60" s="236" t="s">
        <v>142</v>
      </c>
      <c r="C60" s="237"/>
      <c r="D60" s="65">
        <f>SUM(D53:D59)</f>
        <v>236493.48</v>
      </c>
      <c r="E60" s="66">
        <f>SUM(E53:E59)</f>
        <v>134926</v>
      </c>
      <c r="F60" s="64">
        <f>SUM(F53:F59)</f>
        <v>134926</v>
      </c>
      <c r="G60" s="33">
        <f>SUM(G53:G59)</f>
        <v>236493.48</v>
      </c>
      <c r="H60" s="164"/>
      <c r="I60" s="75"/>
      <c r="J60" s="76" t="s">
        <v>119</v>
      </c>
      <c r="K60" s="66">
        <f>SUM(K53:K59)</f>
        <v>134926</v>
      </c>
      <c r="L60" s="64">
        <f>SUM(L53:L59)</f>
        <v>134926</v>
      </c>
      <c r="M60" s="60">
        <f>M58+M53</f>
        <v>0</v>
      </c>
      <c r="N60" s="32"/>
      <c r="O60" s="30"/>
      <c r="P60" s="30"/>
      <c r="Q60" s="30"/>
      <c r="R60" s="30"/>
      <c r="S60" s="29"/>
      <c r="T60" s="29"/>
      <c r="U60" s="29"/>
      <c r="V60" s="29"/>
    </row>
    <row r="61" spans="1:22" s="77" customFormat="1" ht="7.5" customHeight="1" x14ac:dyDescent="0.2">
      <c r="A61" s="29"/>
      <c r="B61" s="139"/>
      <c r="C61" s="30"/>
      <c r="D61" s="39"/>
      <c r="E61" s="40"/>
      <c r="F61" s="41"/>
      <c r="G61" s="39"/>
      <c r="H61" s="29"/>
      <c r="I61" s="31"/>
      <c r="J61" s="31"/>
      <c r="K61" s="31"/>
      <c r="L61" s="31"/>
      <c r="M61" s="61"/>
      <c r="N61" s="32"/>
      <c r="O61" s="30"/>
      <c r="P61" s="30"/>
      <c r="Q61" s="30"/>
      <c r="R61" s="30"/>
      <c r="S61" s="29"/>
      <c r="T61" s="29"/>
      <c r="U61" s="29"/>
      <c r="V61" s="29"/>
    </row>
    <row r="62" spans="1:22" s="77" customFormat="1" ht="15.75" customHeight="1" x14ac:dyDescent="0.2">
      <c r="A62" s="29"/>
      <c r="B62" s="85" t="s">
        <v>167</v>
      </c>
      <c r="C62" s="86"/>
      <c r="D62" s="87"/>
      <c r="E62" s="88"/>
      <c r="F62" s="89"/>
      <c r="G62" s="90"/>
      <c r="H62" s="97"/>
      <c r="I62" s="56"/>
      <c r="J62" s="57"/>
      <c r="K62" s="57"/>
      <c r="L62" s="57"/>
      <c r="M62" s="59"/>
      <c r="N62" s="32"/>
      <c r="O62" s="30"/>
      <c r="P62" s="30"/>
      <c r="Q62" s="30"/>
      <c r="R62" s="30"/>
      <c r="S62" s="29"/>
      <c r="T62" s="29"/>
      <c r="U62" s="29"/>
      <c r="V62" s="29"/>
    </row>
    <row r="63" spans="1:22" s="77" customFormat="1" ht="12.75" customHeight="1" x14ac:dyDescent="0.2">
      <c r="A63" s="29"/>
      <c r="B63" s="140" t="s">
        <v>165</v>
      </c>
      <c r="C63" s="50" t="s">
        <v>46</v>
      </c>
      <c r="D63" s="68"/>
      <c r="E63" s="62"/>
      <c r="F63" s="63"/>
      <c r="G63" s="67"/>
      <c r="H63" s="98"/>
      <c r="I63" s="49" t="s">
        <v>45</v>
      </c>
      <c r="J63" s="50" t="s">
        <v>46</v>
      </c>
      <c r="K63" s="31"/>
      <c r="L63" s="31"/>
      <c r="M63" s="79">
        <f>M64</f>
        <v>272000</v>
      </c>
      <c r="N63" s="32"/>
      <c r="O63" s="30"/>
      <c r="P63" s="30"/>
      <c r="Q63" s="31"/>
      <c r="R63" s="30"/>
      <c r="S63" s="29"/>
      <c r="T63" s="29"/>
      <c r="U63" s="29"/>
      <c r="V63" s="29"/>
    </row>
    <row r="64" spans="1:22" s="77" customFormat="1" ht="15.75" customHeight="1" x14ac:dyDescent="0.2">
      <c r="A64" s="29"/>
      <c r="B64" s="73" t="s">
        <v>299</v>
      </c>
      <c r="C64" s="32" t="s">
        <v>146</v>
      </c>
      <c r="D64" s="68">
        <v>171</v>
      </c>
      <c r="E64" s="62">
        <v>0</v>
      </c>
      <c r="F64" s="63">
        <v>272000</v>
      </c>
      <c r="G64" s="67">
        <f t="shared" ref="G64" si="50">D64-E64+F64</f>
        <v>272171</v>
      </c>
      <c r="H64" s="98"/>
      <c r="I64" s="52" t="s">
        <v>47</v>
      </c>
      <c r="J64" s="31" t="s">
        <v>48</v>
      </c>
      <c r="K64" s="62">
        <f t="shared" ref="K64" si="51">E64</f>
        <v>0</v>
      </c>
      <c r="L64" s="63">
        <f t="shared" ref="L64" si="52">F64</f>
        <v>272000</v>
      </c>
      <c r="M64" s="100">
        <f t="shared" ref="M64" si="53">L64-K64</f>
        <v>272000</v>
      </c>
      <c r="N64" s="32"/>
      <c r="O64" s="30"/>
      <c r="P64" s="30"/>
      <c r="Q64" s="30"/>
      <c r="R64" s="30"/>
      <c r="S64" s="29"/>
      <c r="T64" s="29"/>
      <c r="U64" s="29"/>
      <c r="V64" s="29"/>
    </row>
    <row r="65" spans="1:22" s="77" customFormat="1" ht="15.75" customHeight="1" x14ac:dyDescent="0.2">
      <c r="A65" s="29"/>
      <c r="B65" s="140" t="s">
        <v>164</v>
      </c>
      <c r="C65" s="50" t="s">
        <v>125</v>
      </c>
      <c r="D65" s="68"/>
      <c r="E65" s="62"/>
      <c r="F65" s="63"/>
      <c r="G65" s="67"/>
      <c r="H65" s="98"/>
      <c r="I65" s="49" t="s">
        <v>51</v>
      </c>
      <c r="J65" s="50" t="s">
        <v>52</v>
      </c>
      <c r="K65" s="31"/>
      <c r="L65" s="31"/>
      <c r="M65" s="79">
        <f>M66+M68+M69</f>
        <v>-272000</v>
      </c>
      <c r="N65" s="32"/>
      <c r="O65" s="30"/>
      <c r="P65" s="30"/>
      <c r="Q65" s="30"/>
      <c r="R65" s="30"/>
      <c r="S65" s="29"/>
      <c r="T65" s="29"/>
      <c r="U65" s="29"/>
      <c r="V65" s="29"/>
    </row>
    <row r="66" spans="1:22" s="77" customFormat="1" ht="15.75" customHeight="1" x14ac:dyDescent="0.2">
      <c r="A66" s="29"/>
      <c r="B66" s="73" t="s">
        <v>303</v>
      </c>
      <c r="C66" s="32" t="s">
        <v>169</v>
      </c>
      <c r="D66" s="68">
        <v>24641.64</v>
      </c>
      <c r="E66" s="62">
        <v>0</v>
      </c>
      <c r="F66" s="63">
        <v>60000</v>
      </c>
      <c r="G66" s="67">
        <f t="shared" ref="G66" si="54">D66-E66+F66</f>
        <v>84641.64</v>
      </c>
      <c r="H66" s="98"/>
      <c r="I66" s="52" t="s">
        <v>51</v>
      </c>
      <c r="J66" s="31" t="s">
        <v>118</v>
      </c>
      <c r="K66" s="62">
        <f t="shared" ref="K66" si="55">E66</f>
        <v>0</v>
      </c>
      <c r="L66" s="63">
        <f t="shared" ref="L66" si="56">F66</f>
        <v>60000</v>
      </c>
      <c r="M66" s="100">
        <f t="shared" ref="M66" si="57">L66-K66</f>
        <v>60000</v>
      </c>
      <c r="N66" s="32"/>
      <c r="O66" s="30"/>
      <c r="P66" s="30"/>
      <c r="Q66" s="30"/>
      <c r="R66" s="30"/>
      <c r="S66" s="29"/>
      <c r="T66" s="29"/>
      <c r="U66" s="29"/>
      <c r="V66" s="29"/>
    </row>
    <row r="67" spans="1:22" s="77" customFormat="1" ht="15.75" customHeight="1" x14ac:dyDescent="0.2">
      <c r="A67" s="29"/>
      <c r="B67" s="140" t="s">
        <v>300</v>
      </c>
      <c r="C67" s="50" t="s">
        <v>174</v>
      </c>
      <c r="D67" s="68"/>
      <c r="E67" s="62"/>
      <c r="F67" s="63"/>
      <c r="G67" s="67"/>
      <c r="H67" s="29"/>
      <c r="I67" s="51"/>
      <c r="J67" s="32"/>
      <c r="K67" s="62"/>
      <c r="L67" s="63"/>
      <c r="M67" s="100"/>
      <c r="N67" s="32"/>
      <c r="O67" s="30"/>
      <c r="P67" s="30"/>
      <c r="Q67" s="30"/>
      <c r="R67" s="30"/>
      <c r="S67" s="29"/>
      <c r="T67" s="29"/>
      <c r="U67" s="29"/>
      <c r="V67" s="29"/>
    </row>
    <row r="68" spans="1:22" s="77" customFormat="1" ht="15.75" customHeight="1" x14ac:dyDescent="0.2">
      <c r="A68" s="29"/>
      <c r="B68" s="73" t="s">
        <v>302</v>
      </c>
      <c r="C68" s="32" t="s">
        <v>232</v>
      </c>
      <c r="D68" s="68">
        <v>168085.32</v>
      </c>
      <c r="E68" s="62">
        <v>60000</v>
      </c>
      <c r="F68" s="63"/>
      <c r="G68" s="67">
        <f t="shared" ref="G68:G69" si="58">D68-E68+F68</f>
        <v>108085.32</v>
      </c>
      <c r="H68" s="29"/>
      <c r="I68" s="51" t="s">
        <v>51</v>
      </c>
      <c r="J68" s="32" t="s">
        <v>118</v>
      </c>
      <c r="K68" s="62">
        <f t="shared" ref="K68" si="59">E68</f>
        <v>60000</v>
      </c>
      <c r="L68" s="63">
        <f t="shared" ref="L68" si="60">F68</f>
        <v>0</v>
      </c>
      <c r="M68" s="100">
        <f t="shared" ref="M68" si="61">L68-K68</f>
        <v>-60000</v>
      </c>
      <c r="N68" s="32"/>
      <c r="O68" s="30"/>
      <c r="P68" s="30"/>
      <c r="Q68" s="30"/>
      <c r="R68" s="30"/>
      <c r="S68" s="29"/>
      <c r="T68" s="29"/>
      <c r="U68" s="29"/>
      <c r="V68" s="29"/>
    </row>
    <row r="69" spans="1:22" s="77" customFormat="1" ht="15.75" customHeight="1" x14ac:dyDescent="0.2">
      <c r="A69" s="29"/>
      <c r="B69" s="73" t="s">
        <v>301</v>
      </c>
      <c r="C69" s="32" t="s">
        <v>220</v>
      </c>
      <c r="D69" s="68">
        <v>272301.05</v>
      </c>
      <c r="E69" s="62">
        <v>272000</v>
      </c>
      <c r="F69" s="63">
        <v>0</v>
      </c>
      <c r="G69" s="67">
        <f t="shared" si="58"/>
        <v>301.04999999998836</v>
      </c>
      <c r="H69" s="98"/>
      <c r="I69" s="51" t="s">
        <v>51</v>
      </c>
      <c r="J69" s="32" t="s">
        <v>118</v>
      </c>
      <c r="K69" s="62">
        <f t="shared" ref="K69" si="62">E69</f>
        <v>272000</v>
      </c>
      <c r="L69" s="63">
        <f t="shared" ref="L69" si="63">F69</f>
        <v>0</v>
      </c>
      <c r="M69" s="100">
        <f t="shared" ref="M69" si="64">L69-K69</f>
        <v>-272000</v>
      </c>
      <c r="N69" s="32"/>
      <c r="O69" s="30"/>
      <c r="P69" s="30"/>
      <c r="Q69" s="30"/>
      <c r="R69" s="30"/>
      <c r="S69" s="29"/>
      <c r="T69" s="29"/>
      <c r="U69" s="29"/>
      <c r="V69" s="29"/>
    </row>
    <row r="70" spans="1:22" s="77" customFormat="1" ht="15.75" customHeight="1" x14ac:dyDescent="0.2">
      <c r="A70" s="29"/>
      <c r="B70" s="236" t="s">
        <v>168</v>
      </c>
      <c r="C70" s="237"/>
      <c r="D70" s="65">
        <f>SUM(D64:D69)</f>
        <v>465199.01</v>
      </c>
      <c r="E70" s="66">
        <f>SUM(E64:E69)</f>
        <v>332000</v>
      </c>
      <c r="F70" s="64">
        <f>SUM(F64:F69)</f>
        <v>332000</v>
      </c>
      <c r="G70" s="65">
        <f>SUM(G64:G69)</f>
        <v>465199.01</v>
      </c>
      <c r="H70" s="164"/>
      <c r="I70" s="75"/>
      <c r="J70" s="76" t="s">
        <v>119</v>
      </c>
      <c r="K70" s="66">
        <f>SUM(K64:K69)</f>
        <v>332000</v>
      </c>
      <c r="L70" s="64">
        <f>SUM(L64:L69)</f>
        <v>332000</v>
      </c>
      <c r="M70" s="60">
        <f>M67+M65+M63</f>
        <v>0</v>
      </c>
      <c r="N70" s="32"/>
      <c r="O70" s="30"/>
      <c r="P70" s="30"/>
      <c r="Q70" s="30"/>
      <c r="R70" s="30"/>
      <c r="S70" s="29"/>
      <c r="T70" s="29"/>
      <c r="U70" s="29"/>
      <c r="V70" s="29"/>
    </row>
    <row r="71" spans="1:22" s="77" customFormat="1" ht="8.25" customHeight="1" x14ac:dyDescent="0.2">
      <c r="A71" s="29"/>
      <c r="B71" s="139"/>
      <c r="C71" s="30"/>
      <c r="D71" s="39"/>
      <c r="E71" s="40"/>
      <c r="F71" s="41"/>
      <c r="G71" s="39"/>
      <c r="H71" s="29"/>
      <c r="I71" s="31"/>
      <c r="J71" s="31"/>
      <c r="K71" s="31"/>
      <c r="L71" s="31"/>
      <c r="M71" s="61"/>
      <c r="N71" s="32"/>
      <c r="O71" s="30"/>
      <c r="P71" s="30"/>
      <c r="Q71" s="30"/>
      <c r="R71" s="30"/>
      <c r="S71" s="29"/>
      <c r="T71" s="29"/>
      <c r="U71" s="29"/>
      <c r="V71" s="29"/>
    </row>
    <row r="72" spans="1:22" s="77" customFormat="1" ht="15.75" customHeight="1" x14ac:dyDescent="0.2">
      <c r="A72" s="29"/>
      <c r="B72" s="85" t="s">
        <v>304</v>
      </c>
      <c r="C72" s="86"/>
      <c r="D72" s="87"/>
      <c r="E72" s="88"/>
      <c r="F72" s="89"/>
      <c r="G72" s="90"/>
      <c r="H72" s="97"/>
      <c r="I72" s="56"/>
      <c r="J72" s="57"/>
      <c r="K72" s="57"/>
      <c r="L72" s="57"/>
      <c r="M72" s="59"/>
      <c r="N72" s="32"/>
      <c r="O72" s="30"/>
      <c r="P72" s="30"/>
      <c r="Q72" s="30"/>
      <c r="R72" s="30"/>
      <c r="S72" s="29"/>
      <c r="T72" s="29"/>
      <c r="U72" s="29"/>
      <c r="V72" s="29"/>
    </row>
    <row r="73" spans="1:22" s="77" customFormat="1" ht="15.75" customHeight="1" x14ac:dyDescent="0.2">
      <c r="A73" s="29"/>
      <c r="B73" s="140" t="s">
        <v>305</v>
      </c>
      <c r="C73" s="50" t="s">
        <v>46</v>
      </c>
      <c r="D73" s="34"/>
      <c r="E73" s="203"/>
      <c r="F73" s="204"/>
      <c r="G73" s="205"/>
      <c r="H73" s="98"/>
      <c r="I73" s="49" t="s">
        <v>45</v>
      </c>
      <c r="J73" s="50" t="s">
        <v>46</v>
      </c>
      <c r="K73" s="31"/>
      <c r="L73" s="31"/>
      <c r="M73" s="79">
        <f>M74</f>
        <v>-85000</v>
      </c>
      <c r="N73" s="32"/>
      <c r="O73" s="30"/>
      <c r="P73" s="30"/>
      <c r="Q73" s="30"/>
      <c r="R73" s="30"/>
      <c r="S73" s="29"/>
      <c r="T73" s="29"/>
      <c r="U73" s="29"/>
      <c r="V73" s="29"/>
    </row>
    <row r="74" spans="1:22" s="77" customFormat="1" ht="15.75" customHeight="1" x14ac:dyDescent="0.2">
      <c r="A74" s="29"/>
      <c r="B74" s="73" t="s">
        <v>306</v>
      </c>
      <c r="C74" s="32" t="s">
        <v>155</v>
      </c>
      <c r="D74" s="68">
        <v>85000</v>
      </c>
      <c r="E74" s="62">
        <v>85000</v>
      </c>
      <c r="F74" s="63">
        <v>0</v>
      </c>
      <c r="G74" s="67">
        <f t="shared" ref="G74" si="65">D74-E74+F74</f>
        <v>0</v>
      </c>
      <c r="H74" s="98"/>
      <c r="I74" s="52" t="s">
        <v>47</v>
      </c>
      <c r="J74" s="31" t="s">
        <v>48</v>
      </c>
      <c r="K74" s="62">
        <f t="shared" ref="K74" si="66">E74</f>
        <v>85000</v>
      </c>
      <c r="L74" s="63">
        <f t="shared" ref="L74" si="67">F74</f>
        <v>0</v>
      </c>
      <c r="M74" s="100">
        <f t="shared" ref="M74" si="68">L74-K74</f>
        <v>-85000</v>
      </c>
      <c r="N74" s="32"/>
      <c r="O74" s="30"/>
      <c r="P74" s="30"/>
      <c r="Q74" s="30"/>
      <c r="R74" s="30"/>
      <c r="S74" s="29"/>
      <c r="T74" s="29"/>
      <c r="U74" s="29"/>
      <c r="V74" s="29"/>
    </row>
    <row r="75" spans="1:22" s="77" customFormat="1" ht="12" x14ac:dyDescent="0.2">
      <c r="A75" s="29"/>
      <c r="B75" s="140" t="s">
        <v>170</v>
      </c>
      <c r="C75" s="50" t="s">
        <v>125</v>
      </c>
      <c r="D75" s="68"/>
      <c r="E75" s="62"/>
      <c r="F75" s="63"/>
      <c r="G75" s="67"/>
      <c r="H75" s="98"/>
      <c r="I75" s="49" t="s">
        <v>51</v>
      </c>
      <c r="J75" s="50" t="s">
        <v>52</v>
      </c>
      <c r="K75" s="31"/>
      <c r="L75" s="31"/>
      <c r="M75" s="79">
        <f>M76+M77</f>
        <v>85000</v>
      </c>
      <c r="N75" s="32"/>
      <c r="O75" s="30"/>
      <c r="P75" s="30"/>
      <c r="Q75" s="30"/>
      <c r="R75" s="30"/>
      <c r="S75" s="29"/>
      <c r="T75" s="29"/>
      <c r="U75" s="29"/>
      <c r="V75" s="29"/>
    </row>
    <row r="76" spans="1:22" s="77" customFormat="1" ht="20.25" customHeight="1" x14ac:dyDescent="0.2">
      <c r="A76" s="29"/>
      <c r="B76" s="73" t="s">
        <v>308</v>
      </c>
      <c r="C76" s="72" t="s">
        <v>150</v>
      </c>
      <c r="D76" s="68">
        <v>37458</v>
      </c>
      <c r="E76" s="62">
        <v>0</v>
      </c>
      <c r="F76" s="63">
        <v>107000</v>
      </c>
      <c r="G76" s="67">
        <f>D76-E76+F76</f>
        <v>144458</v>
      </c>
      <c r="H76" s="98"/>
      <c r="I76" s="52" t="s">
        <v>51</v>
      </c>
      <c r="J76" s="31" t="s">
        <v>118</v>
      </c>
      <c r="K76" s="62">
        <f t="shared" ref="K76" si="69">E76</f>
        <v>0</v>
      </c>
      <c r="L76" s="63">
        <f t="shared" ref="L76" si="70">F76</f>
        <v>107000</v>
      </c>
      <c r="M76" s="100">
        <f t="shared" ref="M76" si="71">L76-K76</f>
        <v>107000</v>
      </c>
      <c r="N76" s="32"/>
      <c r="O76" s="30"/>
      <c r="P76" s="30"/>
      <c r="Q76" s="30"/>
      <c r="R76" s="30"/>
      <c r="S76" s="29"/>
      <c r="T76" s="29"/>
      <c r="U76" s="29"/>
      <c r="V76" s="29"/>
    </row>
    <row r="77" spans="1:22" s="77" customFormat="1" ht="15.75" customHeight="1" x14ac:dyDescent="0.2">
      <c r="A77" s="29"/>
      <c r="B77" s="73" t="s">
        <v>307</v>
      </c>
      <c r="C77" s="32" t="s">
        <v>159</v>
      </c>
      <c r="D77" s="68">
        <v>22000</v>
      </c>
      <c r="E77" s="62">
        <v>22000</v>
      </c>
      <c r="F77" s="63">
        <v>0</v>
      </c>
      <c r="G77" s="67">
        <f>D77-E77+F77</f>
        <v>0</v>
      </c>
      <c r="H77" s="98"/>
      <c r="I77" s="52" t="s">
        <v>51</v>
      </c>
      <c r="J77" s="31" t="s">
        <v>118</v>
      </c>
      <c r="K77" s="62">
        <f t="shared" ref="K77" si="72">E77</f>
        <v>22000</v>
      </c>
      <c r="L77" s="63">
        <f t="shared" ref="L77" si="73">F77</f>
        <v>0</v>
      </c>
      <c r="M77" s="100">
        <f t="shared" ref="M77" si="74">L77-K77</f>
        <v>-22000</v>
      </c>
      <c r="N77" s="32"/>
      <c r="O77" s="30"/>
      <c r="P77" s="30"/>
      <c r="Q77" s="30"/>
      <c r="R77" s="30"/>
      <c r="S77" s="29"/>
      <c r="T77" s="29"/>
      <c r="U77" s="29"/>
      <c r="V77" s="29"/>
    </row>
    <row r="78" spans="1:22" s="77" customFormat="1" ht="15.75" customHeight="1" x14ac:dyDescent="0.2">
      <c r="A78" s="29"/>
      <c r="B78" s="236" t="s">
        <v>356</v>
      </c>
      <c r="C78" s="237"/>
      <c r="D78" s="65">
        <f>SUM(D71:D77)</f>
        <v>144458</v>
      </c>
      <c r="E78" s="66">
        <f>SUM(E71:E77)</f>
        <v>107000</v>
      </c>
      <c r="F78" s="64">
        <f>SUM(F71:F77)</f>
        <v>107000</v>
      </c>
      <c r="G78" s="65">
        <f>SUM(G71:G77)</f>
        <v>144458</v>
      </c>
      <c r="H78" s="164"/>
      <c r="I78" s="75"/>
      <c r="J78" s="76" t="s">
        <v>119</v>
      </c>
      <c r="K78" s="66">
        <f>SUM(K71:K77)</f>
        <v>107000</v>
      </c>
      <c r="L78" s="64">
        <f>SUM(L71:L77)</f>
        <v>107000</v>
      </c>
      <c r="M78" s="60">
        <f>M73+M75</f>
        <v>0</v>
      </c>
      <c r="N78" s="32"/>
      <c r="O78" s="30"/>
      <c r="P78" s="30"/>
      <c r="Q78" s="30"/>
      <c r="R78" s="30"/>
      <c r="S78" s="29"/>
      <c r="T78" s="29"/>
      <c r="U78" s="29"/>
      <c r="V78" s="29"/>
    </row>
    <row r="79" spans="1:22" s="77" customFormat="1" ht="6" customHeight="1" x14ac:dyDescent="0.2">
      <c r="A79" s="29"/>
      <c r="B79" s="139"/>
      <c r="C79" s="30"/>
      <c r="D79" s="39"/>
      <c r="E79" s="40"/>
      <c r="F79" s="41"/>
      <c r="G79" s="39"/>
      <c r="H79" s="29"/>
      <c r="I79" s="31"/>
      <c r="J79" s="31"/>
      <c r="K79" s="31"/>
      <c r="L79" s="31"/>
      <c r="M79" s="61"/>
      <c r="N79" s="32"/>
      <c r="O79" s="30"/>
      <c r="P79" s="30"/>
      <c r="Q79" s="30"/>
      <c r="R79" s="30"/>
      <c r="S79" s="29"/>
      <c r="T79" s="29"/>
      <c r="U79" s="29"/>
      <c r="V79" s="29"/>
    </row>
    <row r="80" spans="1:22" s="84" customFormat="1" ht="15.75" customHeight="1" x14ac:dyDescent="0.2">
      <c r="A80" s="31"/>
      <c r="B80" s="85" t="s">
        <v>26</v>
      </c>
      <c r="C80" s="86"/>
      <c r="D80" s="87"/>
      <c r="E80" s="88"/>
      <c r="F80" s="89"/>
      <c r="G80" s="90"/>
      <c r="H80" s="97"/>
      <c r="I80" s="56"/>
      <c r="J80" s="57"/>
      <c r="K80" s="57"/>
      <c r="L80" s="57"/>
      <c r="M80" s="59"/>
      <c r="N80" s="32"/>
      <c r="O80" s="32"/>
      <c r="P80" s="32"/>
      <c r="Q80" s="32"/>
      <c r="R80" s="32"/>
      <c r="S80" s="31"/>
      <c r="T80" s="31"/>
      <c r="U80" s="31"/>
      <c r="V80" s="31"/>
    </row>
    <row r="81" spans="1:22" s="84" customFormat="1" ht="11.25" x14ac:dyDescent="0.2">
      <c r="A81" s="31"/>
      <c r="B81" s="140" t="s">
        <v>172</v>
      </c>
      <c r="C81" s="50" t="s">
        <v>46</v>
      </c>
      <c r="D81" s="68"/>
      <c r="E81" s="62"/>
      <c r="F81" s="63"/>
      <c r="G81" s="67"/>
      <c r="H81" s="98"/>
      <c r="I81" s="49" t="s">
        <v>45</v>
      </c>
      <c r="J81" s="50" t="s">
        <v>46</v>
      </c>
      <c r="K81" s="31"/>
      <c r="L81" s="31"/>
      <c r="M81" s="79">
        <f>+M82+M83</f>
        <v>299066.32</v>
      </c>
      <c r="N81" s="32"/>
      <c r="O81" s="32"/>
      <c r="P81" s="32"/>
      <c r="Q81" s="32"/>
      <c r="R81" s="32"/>
      <c r="S81" s="31"/>
      <c r="T81" s="31"/>
      <c r="U81" s="31"/>
      <c r="V81" s="31"/>
    </row>
    <row r="82" spans="1:22" s="84" customFormat="1" ht="15.75" customHeight="1" x14ac:dyDescent="0.2">
      <c r="A82" s="31"/>
      <c r="B82" s="73" t="s">
        <v>171</v>
      </c>
      <c r="C82" s="32" t="s">
        <v>146</v>
      </c>
      <c r="D82" s="68">
        <v>3383</v>
      </c>
      <c r="E82" s="62">
        <v>0</v>
      </c>
      <c r="F82" s="63">
        <v>339000</v>
      </c>
      <c r="G82" s="67">
        <f>D82-E82+F82</f>
        <v>342383</v>
      </c>
      <c r="H82" s="98"/>
      <c r="I82" s="52" t="s">
        <v>47</v>
      </c>
      <c r="J82" s="31" t="s">
        <v>48</v>
      </c>
      <c r="K82" s="62">
        <f t="shared" ref="K82" si="75">E82</f>
        <v>0</v>
      </c>
      <c r="L82" s="63">
        <f t="shared" ref="L82" si="76">F82</f>
        <v>339000</v>
      </c>
      <c r="M82" s="100">
        <f t="shared" ref="M82" si="77">L82-K82</f>
        <v>339000</v>
      </c>
      <c r="N82" s="32"/>
      <c r="O82" s="32"/>
      <c r="P82" s="32"/>
      <c r="Q82" s="32"/>
      <c r="R82" s="32"/>
      <c r="S82" s="31"/>
      <c r="T82" s="31"/>
      <c r="U82" s="31"/>
      <c r="V82" s="31"/>
    </row>
    <row r="83" spans="1:22" s="84" customFormat="1" ht="15.75" customHeight="1" x14ac:dyDescent="0.2">
      <c r="A83" s="31"/>
      <c r="B83" s="73" t="s">
        <v>309</v>
      </c>
      <c r="C83" s="32" t="s">
        <v>155</v>
      </c>
      <c r="D83" s="68">
        <v>39933.68</v>
      </c>
      <c r="E83" s="62">
        <v>39933.68</v>
      </c>
      <c r="F83" s="63">
        <v>0</v>
      </c>
      <c r="G83" s="67">
        <f>D83-E83+F83</f>
        <v>0</v>
      </c>
      <c r="H83" s="98"/>
      <c r="I83" s="52" t="s">
        <v>47</v>
      </c>
      <c r="J83" s="31" t="s">
        <v>48</v>
      </c>
      <c r="K83" s="62">
        <f t="shared" ref="K83" si="78">E83</f>
        <v>39933.68</v>
      </c>
      <c r="L83" s="63">
        <f t="shared" ref="L83" si="79">F83</f>
        <v>0</v>
      </c>
      <c r="M83" s="100">
        <f t="shared" ref="M83" si="80">L83-K83</f>
        <v>-39933.68</v>
      </c>
      <c r="N83" s="32"/>
      <c r="O83" s="32"/>
      <c r="P83" s="32"/>
      <c r="Q83" s="32"/>
      <c r="R83" s="32"/>
      <c r="S83" s="31"/>
      <c r="T83" s="31"/>
      <c r="U83" s="31"/>
      <c r="V83" s="31"/>
    </row>
    <row r="84" spans="1:22" s="84" customFormat="1" ht="11.25" x14ac:dyDescent="0.2">
      <c r="A84" s="31"/>
      <c r="B84" s="140" t="s">
        <v>124</v>
      </c>
      <c r="C84" s="50" t="s">
        <v>125</v>
      </c>
      <c r="D84" s="68"/>
      <c r="E84" s="62"/>
      <c r="F84" s="63"/>
      <c r="G84" s="67"/>
      <c r="H84" s="98"/>
      <c r="I84" s="49" t="s">
        <v>51</v>
      </c>
      <c r="J84" s="50" t="s">
        <v>52</v>
      </c>
      <c r="K84" s="31"/>
      <c r="L84" s="31"/>
      <c r="M84" s="79">
        <f>SUM(M85:M92)</f>
        <v>-299066.32000000007</v>
      </c>
      <c r="N84" s="32"/>
      <c r="O84" s="32"/>
      <c r="P84" s="32"/>
      <c r="Q84" s="32"/>
      <c r="R84" s="32"/>
      <c r="S84" s="31"/>
      <c r="T84" s="31"/>
      <c r="U84" s="31"/>
      <c r="V84" s="31"/>
    </row>
    <row r="85" spans="1:22" s="84" customFormat="1" ht="11.25" x14ac:dyDescent="0.2">
      <c r="A85" s="31"/>
      <c r="B85" s="73" t="s">
        <v>310</v>
      </c>
      <c r="C85" s="32" t="s">
        <v>149</v>
      </c>
      <c r="D85" s="68">
        <v>3910</v>
      </c>
      <c r="E85" s="62">
        <v>0</v>
      </c>
      <c r="F85" s="63">
        <v>247933.68</v>
      </c>
      <c r="G85" s="67">
        <f t="shared" ref="G85:G92" si="81">D85-E85+F85</f>
        <v>251843.68</v>
      </c>
      <c r="H85" s="98"/>
      <c r="I85" s="52" t="s">
        <v>51</v>
      </c>
      <c r="J85" s="31" t="s">
        <v>118</v>
      </c>
      <c r="K85" s="62">
        <f t="shared" ref="K85:K92" si="82">E85</f>
        <v>0</v>
      </c>
      <c r="L85" s="63">
        <f t="shared" ref="L85:L92" si="83">F85</f>
        <v>247933.68</v>
      </c>
      <c r="M85" s="100">
        <f t="shared" ref="M85:M92" si="84">L85-K85</f>
        <v>247933.68</v>
      </c>
      <c r="N85" s="32"/>
      <c r="O85" s="32"/>
      <c r="P85" s="32"/>
      <c r="Q85" s="32"/>
      <c r="R85" s="32"/>
      <c r="S85" s="31"/>
      <c r="T85" s="31"/>
      <c r="U85" s="31"/>
      <c r="V85" s="31"/>
    </row>
    <row r="86" spans="1:22" s="84" customFormat="1" ht="11.25" x14ac:dyDescent="0.2">
      <c r="A86" s="31"/>
      <c r="B86" s="73" t="s">
        <v>311</v>
      </c>
      <c r="C86" s="32" t="s">
        <v>150</v>
      </c>
      <c r="D86" s="68">
        <v>29725.46</v>
      </c>
      <c r="E86" s="62">
        <v>0</v>
      </c>
      <c r="F86" s="63">
        <v>250000</v>
      </c>
      <c r="G86" s="67">
        <f t="shared" si="81"/>
        <v>279725.46000000002</v>
      </c>
      <c r="H86" s="98"/>
      <c r="I86" s="52" t="s">
        <v>51</v>
      </c>
      <c r="J86" s="31" t="s">
        <v>118</v>
      </c>
      <c r="K86" s="62">
        <f t="shared" si="82"/>
        <v>0</v>
      </c>
      <c r="L86" s="63">
        <f t="shared" si="83"/>
        <v>250000</v>
      </c>
      <c r="M86" s="100">
        <f t="shared" si="84"/>
        <v>250000</v>
      </c>
      <c r="N86" s="32"/>
      <c r="O86" s="32"/>
      <c r="P86" s="32"/>
      <c r="Q86" s="32"/>
      <c r="R86" s="32"/>
      <c r="S86" s="31"/>
      <c r="T86" s="31"/>
      <c r="U86" s="31"/>
      <c r="V86" s="31"/>
    </row>
    <row r="87" spans="1:22" s="84" customFormat="1" ht="11.25" x14ac:dyDescent="0.2">
      <c r="A87" s="31"/>
      <c r="B87" s="73" t="s">
        <v>312</v>
      </c>
      <c r="C87" s="32" t="s">
        <v>159</v>
      </c>
      <c r="D87" s="68">
        <v>125000</v>
      </c>
      <c r="E87" s="62">
        <v>125000</v>
      </c>
      <c r="F87" s="63">
        <v>0</v>
      </c>
      <c r="G87" s="67">
        <f t="shared" si="81"/>
        <v>0</v>
      </c>
      <c r="H87" s="98"/>
      <c r="I87" s="52" t="s">
        <v>51</v>
      </c>
      <c r="J87" s="31" t="s">
        <v>118</v>
      </c>
      <c r="K87" s="62">
        <f t="shared" si="82"/>
        <v>125000</v>
      </c>
      <c r="L87" s="63">
        <f t="shared" si="83"/>
        <v>0</v>
      </c>
      <c r="M87" s="100">
        <f t="shared" si="84"/>
        <v>-125000</v>
      </c>
      <c r="N87" s="32"/>
      <c r="O87" s="32"/>
      <c r="P87" s="32"/>
      <c r="Q87" s="32"/>
      <c r="R87" s="32"/>
      <c r="S87" s="31"/>
      <c r="T87" s="31"/>
      <c r="U87" s="31"/>
      <c r="V87" s="31"/>
    </row>
    <row r="88" spans="1:22" s="84" customFormat="1" ht="11.25" x14ac:dyDescent="0.2">
      <c r="A88" s="31"/>
      <c r="B88" s="73" t="s">
        <v>313</v>
      </c>
      <c r="C88" s="32" t="s">
        <v>9</v>
      </c>
      <c r="D88" s="68">
        <v>672000</v>
      </c>
      <c r="E88" s="62">
        <v>672000</v>
      </c>
      <c r="F88" s="63">
        <v>0</v>
      </c>
      <c r="G88" s="67">
        <f t="shared" si="81"/>
        <v>0</v>
      </c>
      <c r="H88" s="98"/>
      <c r="I88" s="52" t="s">
        <v>51</v>
      </c>
      <c r="J88" s="31" t="s">
        <v>118</v>
      </c>
      <c r="K88" s="62">
        <f t="shared" si="82"/>
        <v>672000</v>
      </c>
      <c r="L88" s="63">
        <f t="shared" si="83"/>
        <v>0</v>
      </c>
      <c r="M88" s="100">
        <f t="shared" si="84"/>
        <v>-672000</v>
      </c>
      <c r="N88" s="32"/>
      <c r="O88" s="32"/>
      <c r="P88" s="32"/>
      <c r="Q88" s="32"/>
      <c r="R88" s="32"/>
      <c r="S88" s="31"/>
      <c r="T88" s="31"/>
      <c r="U88" s="31"/>
      <c r="V88" s="31"/>
    </row>
    <row r="89" spans="1:22" s="84" customFormat="1" ht="11.25" x14ac:dyDescent="0.2">
      <c r="A89" s="31"/>
      <c r="B89" s="73" t="s">
        <v>314</v>
      </c>
      <c r="C89" s="32" t="s">
        <v>123</v>
      </c>
      <c r="D89" s="68">
        <v>0</v>
      </c>
      <c r="E89" s="62">
        <v>0</v>
      </c>
      <c r="F89" s="63">
        <v>1800000</v>
      </c>
      <c r="G89" s="67">
        <f t="shared" si="81"/>
        <v>1800000</v>
      </c>
      <c r="H89" s="98"/>
      <c r="I89" s="52" t="s">
        <v>51</v>
      </c>
      <c r="J89" s="31" t="s">
        <v>118</v>
      </c>
      <c r="K89" s="62">
        <f t="shared" si="82"/>
        <v>0</v>
      </c>
      <c r="L89" s="63">
        <f t="shared" si="83"/>
        <v>1800000</v>
      </c>
      <c r="M89" s="100">
        <f t="shared" si="84"/>
        <v>1800000</v>
      </c>
      <c r="N89" s="32"/>
      <c r="O89" s="32"/>
      <c r="P89" s="32"/>
      <c r="Q89" s="32"/>
      <c r="R89" s="32"/>
      <c r="S89" s="31"/>
      <c r="T89" s="31"/>
      <c r="U89" s="31"/>
      <c r="V89" s="31"/>
    </row>
    <row r="90" spans="1:22" s="84" customFormat="1" ht="11.25" x14ac:dyDescent="0.2">
      <c r="A90" s="31"/>
      <c r="B90" s="73" t="s">
        <v>315</v>
      </c>
      <c r="C90" s="32" t="s">
        <v>316</v>
      </c>
      <c r="D90" s="68">
        <v>2800000</v>
      </c>
      <c r="E90" s="62">
        <v>2800000</v>
      </c>
      <c r="F90" s="63">
        <v>0</v>
      </c>
      <c r="G90" s="67">
        <f t="shared" si="81"/>
        <v>0</v>
      </c>
      <c r="H90" s="98"/>
      <c r="I90" s="52" t="s">
        <v>51</v>
      </c>
      <c r="J90" s="31" t="s">
        <v>118</v>
      </c>
      <c r="K90" s="62">
        <f t="shared" si="82"/>
        <v>2800000</v>
      </c>
      <c r="L90" s="63">
        <f t="shared" si="83"/>
        <v>0</v>
      </c>
      <c r="M90" s="100">
        <f t="shared" si="84"/>
        <v>-2800000</v>
      </c>
      <c r="N90" s="32"/>
      <c r="O90" s="32"/>
      <c r="P90" s="32"/>
      <c r="Q90" s="32"/>
      <c r="R90" s="32"/>
      <c r="S90" s="31"/>
      <c r="T90" s="31"/>
      <c r="U90" s="31"/>
      <c r="V90" s="31"/>
    </row>
    <row r="91" spans="1:22" s="84" customFormat="1" ht="11.25" x14ac:dyDescent="0.2">
      <c r="A91" s="31"/>
      <c r="B91" s="140" t="s">
        <v>317</v>
      </c>
      <c r="C91" s="50" t="s">
        <v>174</v>
      </c>
      <c r="D91" s="68"/>
      <c r="E91" s="62"/>
      <c r="F91" s="63"/>
      <c r="G91" s="67"/>
      <c r="H91" s="98"/>
      <c r="I91" s="52"/>
      <c r="J91" s="31"/>
      <c r="K91" s="62"/>
      <c r="L91" s="63"/>
      <c r="M91" s="100"/>
      <c r="N91" s="32"/>
      <c r="O91" s="32"/>
      <c r="P91" s="32"/>
      <c r="Q91" s="32"/>
      <c r="R91" s="32"/>
      <c r="S91" s="31"/>
      <c r="T91" s="31"/>
      <c r="U91" s="31"/>
      <c r="V91" s="31"/>
    </row>
    <row r="92" spans="1:22" s="84" customFormat="1" ht="11.25" x14ac:dyDescent="0.2">
      <c r="A92" s="31"/>
      <c r="B92" s="73" t="s">
        <v>318</v>
      </c>
      <c r="C92" s="32" t="s">
        <v>234</v>
      </c>
      <c r="D92" s="68">
        <v>73.89</v>
      </c>
      <c r="E92" s="62">
        <v>0</v>
      </c>
      <c r="F92" s="63">
        <v>1000000</v>
      </c>
      <c r="G92" s="67">
        <f t="shared" si="81"/>
        <v>1000073.89</v>
      </c>
      <c r="H92" s="98"/>
      <c r="I92" s="52" t="s">
        <v>51</v>
      </c>
      <c r="J92" s="31" t="s">
        <v>118</v>
      </c>
      <c r="K92" s="62">
        <f t="shared" si="82"/>
        <v>0</v>
      </c>
      <c r="L92" s="63">
        <f t="shared" si="83"/>
        <v>1000000</v>
      </c>
      <c r="M92" s="100">
        <f t="shared" si="84"/>
        <v>1000000</v>
      </c>
      <c r="N92" s="32"/>
      <c r="O92" s="32"/>
      <c r="P92" s="32"/>
      <c r="Q92" s="32"/>
      <c r="R92" s="32"/>
      <c r="S92" s="31"/>
      <c r="T92" s="31"/>
      <c r="U92" s="31"/>
      <c r="V92" s="31"/>
    </row>
    <row r="93" spans="1:22" s="84" customFormat="1" ht="15.75" customHeight="1" x14ac:dyDescent="0.2">
      <c r="A93" s="31"/>
      <c r="B93" s="236" t="s">
        <v>31</v>
      </c>
      <c r="C93" s="237"/>
      <c r="D93" s="65">
        <f>SUM(D82:D92)</f>
        <v>3674026.0300000003</v>
      </c>
      <c r="E93" s="66">
        <f>SUM(E82:E92)</f>
        <v>3636933.6799999997</v>
      </c>
      <c r="F93" s="64">
        <f>SUM(F82:F92)</f>
        <v>3636933.6799999997</v>
      </c>
      <c r="G93" s="65">
        <f>SUM(G82:G92)</f>
        <v>3674026.03</v>
      </c>
      <c r="H93" s="164"/>
      <c r="I93" s="75"/>
      <c r="J93" s="76" t="s">
        <v>119</v>
      </c>
      <c r="K93" s="66">
        <f>SUM(K82:K92)</f>
        <v>3636933.6799999997</v>
      </c>
      <c r="L93" s="64">
        <f>SUM(L82:L92)</f>
        <v>3636933.6799999997</v>
      </c>
      <c r="M93" s="60">
        <f>M84+M81</f>
        <v>0</v>
      </c>
      <c r="N93" s="32"/>
      <c r="O93" s="32"/>
      <c r="P93" s="32"/>
      <c r="Q93" s="32"/>
      <c r="R93" s="32"/>
      <c r="S93" s="31"/>
      <c r="T93" s="31"/>
      <c r="U93" s="31"/>
      <c r="V93" s="31"/>
    </row>
    <row r="94" spans="1:22" s="84" customFormat="1" ht="11.25" customHeight="1" thickBot="1" x14ac:dyDescent="0.25">
      <c r="A94" s="31"/>
      <c r="B94" s="91"/>
      <c r="C94" s="31"/>
      <c r="D94" s="31"/>
      <c r="E94" s="31"/>
      <c r="F94" s="31"/>
      <c r="G94" s="31"/>
      <c r="H94" s="31"/>
      <c r="I94" s="31"/>
      <c r="J94" s="31"/>
      <c r="K94" s="31"/>
      <c r="L94" s="31"/>
      <c r="M94" s="61"/>
      <c r="N94" s="32"/>
      <c r="O94" s="32"/>
      <c r="P94" s="32"/>
      <c r="Q94" s="32"/>
      <c r="R94" s="32"/>
      <c r="S94" s="31"/>
      <c r="T94" s="31"/>
      <c r="U94" s="31"/>
      <c r="V94" s="31"/>
    </row>
    <row r="95" spans="1:22" s="84" customFormat="1" ht="16.5" customHeight="1" thickBot="1" x14ac:dyDescent="0.25">
      <c r="A95" s="31"/>
      <c r="B95" s="261" t="s">
        <v>27</v>
      </c>
      <c r="C95" s="262"/>
      <c r="D95" s="42">
        <f>D93+D78+D70+D60+D50</f>
        <v>9858086.75</v>
      </c>
      <c r="E95" s="42">
        <f>E93+E78+E70+E60+E50</f>
        <v>8425443.5199999996</v>
      </c>
      <c r="F95" s="42">
        <f>F93+F78+F70+F60+F50</f>
        <v>8425443.5199999996</v>
      </c>
      <c r="G95" s="42">
        <f>G93+G78+G70+G60+G50</f>
        <v>9858086.75</v>
      </c>
      <c r="H95" s="53"/>
      <c r="I95" s="261" t="s">
        <v>27</v>
      </c>
      <c r="J95" s="262"/>
      <c r="K95" s="42">
        <f>K93+K78+K70+K60+K50</f>
        <v>8425443.5199999996</v>
      </c>
      <c r="L95" s="42">
        <f>L93+L78+L70+L60+L50</f>
        <v>8425443.5199999996</v>
      </c>
      <c r="M95" s="43">
        <f>M93+M78+M70+M60+M50</f>
        <v>0</v>
      </c>
      <c r="N95" s="34"/>
      <c r="O95" s="32"/>
      <c r="P95" s="32"/>
      <c r="Q95" s="32"/>
      <c r="R95" s="32"/>
      <c r="S95" s="31"/>
      <c r="T95" s="31"/>
      <c r="U95" s="31"/>
      <c r="V95" s="31"/>
    </row>
    <row r="96" spans="1:22" s="80" customFormat="1" ht="15.75" customHeight="1" thickBot="1" x14ac:dyDescent="0.25">
      <c r="A96" s="32"/>
      <c r="B96" s="10"/>
      <c r="C96" s="10"/>
      <c r="D96" s="36"/>
      <c r="E96" s="36"/>
      <c r="F96" s="36"/>
      <c r="G96" s="36"/>
      <c r="H96" s="36"/>
      <c r="I96" s="10"/>
      <c r="J96" s="10"/>
      <c r="K96" s="36"/>
      <c r="L96" s="36"/>
      <c r="M96" s="36"/>
      <c r="N96" s="34"/>
      <c r="O96" s="32"/>
      <c r="P96" s="32"/>
      <c r="Q96" s="32"/>
      <c r="R96" s="32"/>
      <c r="S96" s="32"/>
      <c r="T96" s="32"/>
      <c r="U96" s="32"/>
      <c r="V96" s="32"/>
    </row>
    <row r="97" spans="1:22" s="80" customFormat="1" ht="21.75" customHeight="1" x14ac:dyDescent="0.2">
      <c r="A97" s="32"/>
      <c r="B97" s="281" t="s">
        <v>139</v>
      </c>
      <c r="C97" s="282"/>
      <c r="D97" s="282"/>
      <c r="E97" s="282"/>
      <c r="F97" s="282"/>
      <c r="G97" s="282"/>
      <c r="H97" s="282"/>
      <c r="I97" s="282"/>
      <c r="J97" s="282"/>
      <c r="K97" s="282"/>
      <c r="L97" s="282"/>
      <c r="M97" s="283"/>
      <c r="N97" s="32" t="s">
        <v>144</v>
      </c>
      <c r="O97" s="32"/>
      <c r="P97" s="32"/>
      <c r="Q97" s="32"/>
      <c r="R97" s="32"/>
      <c r="S97" s="32"/>
      <c r="T97" s="32"/>
      <c r="U97" s="32"/>
      <c r="V97" s="32"/>
    </row>
    <row r="98" spans="1:22" s="80" customFormat="1" ht="10.5" customHeight="1" x14ac:dyDescent="0.2">
      <c r="A98" s="32"/>
      <c r="B98" s="55"/>
      <c r="C98" s="10"/>
      <c r="D98" s="36"/>
      <c r="E98" s="36"/>
      <c r="F98" s="36"/>
      <c r="G98" s="36"/>
      <c r="H98" s="36"/>
      <c r="I98" s="10"/>
      <c r="J98" s="10"/>
      <c r="K98" s="36"/>
      <c r="L98" s="36"/>
      <c r="M98" s="158"/>
      <c r="N98" s="34"/>
      <c r="O98" s="32"/>
      <c r="P98" s="32"/>
      <c r="Q98" s="32"/>
      <c r="R98" s="32"/>
      <c r="S98" s="32"/>
      <c r="T98" s="32"/>
      <c r="U98" s="32"/>
      <c r="V98" s="32"/>
    </row>
    <row r="99" spans="1:22" s="80" customFormat="1" ht="14.25" customHeight="1" x14ac:dyDescent="0.2">
      <c r="A99" s="32"/>
      <c r="B99" s="276" t="s">
        <v>247</v>
      </c>
      <c r="C99" s="277"/>
      <c r="D99" s="277"/>
      <c r="E99" s="277"/>
      <c r="F99" s="277"/>
      <c r="G99" s="277"/>
      <c r="H99" s="277"/>
      <c r="I99" s="277"/>
      <c r="J99" s="277"/>
      <c r="K99" s="277"/>
      <c r="L99" s="277"/>
      <c r="M99" s="278"/>
      <c r="N99" s="34"/>
      <c r="O99" s="32"/>
      <c r="P99" s="32"/>
      <c r="Q99" s="32"/>
      <c r="R99" s="32"/>
      <c r="S99" s="32"/>
      <c r="T99" s="32"/>
      <c r="U99" s="32"/>
      <c r="V99" s="32"/>
    </row>
    <row r="100" spans="1:22" s="80" customFormat="1" ht="14.25" customHeight="1" x14ac:dyDescent="0.2">
      <c r="A100" s="32"/>
      <c r="B100" s="197"/>
      <c r="C100" s="198"/>
      <c r="D100" s="198"/>
      <c r="E100" s="198"/>
      <c r="F100" s="198"/>
      <c r="G100" s="198"/>
      <c r="H100" s="199"/>
      <c r="I100" s="199"/>
      <c r="J100" s="199"/>
      <c r="K100" s="199"/>
      <c r="L100" s="199"/>
      <c r="M100" s="200"/>
      <c r="N100" s="34"/>
      <c r="O100" s="32"/>
      <c r="P100" s="32"/>
      <c r="Q100" s="32"/>
      <c r="R100" s="32"/>
      <c r="S100" s="32"/>
      <c r="T100" s="32"/>
      <c r="U100" s="32"/>
      <c r="V100" s="32"/>
    </row>
    <row r="101" spans="1:22" s="80" customFormat="1" ht="18.75" customHeight="1" x14ac:dyDescent="0.2">
      <c r="A101" s="32"/>
      <c r="B101" s="288" t="s">
        <v>248</v>
      </c>
      <c r="C101" s="289"/>
      <c r="D101" s="289"/>
      <c r="E101" s="289"/>
      <c r="F101" s="289"/>
      <c r="G101" s="290"/>
      <c r="H101" s="36"/>
      <c r="I101" s="10"/>
      <c r="J101" s="10"/>
      <c r="K101" s="36"/>
      <c r="L101" s="36"/>
      <c r="M101" s="158"/>
      <c r="N101" s="34"/>
      <c r="O101" s="32"/>
      <c r="P101" s="32"/>
      <c r="Q101" s="32"/>
      <c r="R101" s="32"/>
      <c r="S101" s="32"/>
      <c r="T101" s="32"/>
      <c r="U101" s="32"/>
      <c r="V101" s="32"/>
    </row>
    <row r="102" spans="1:22" s="80" customFormat="1" ht="12.75" customHeight="1" x14ac:dyDescent="0.2">
      <c r="A102" s="32"/>
      <c r="B102" s="201"/>
      <c r="C102" s="202"/>
      <c r="D102" s="202"/>
      <c r="E102" s="202"/>
      <c r="F102" s="202"/>
      <c r="G102" s="202"/>
      <c r="H102" s="36"/>
      <c r="I102" s="10"/>
      <c r="J102" s="10"/>
      <c r="K102" s="36"/>
      <c r="L102" s="36"/>
      <c r="M102" s="158"/>
      <c r="N102" s="34"/>
      <c r="O102" s="32"/>
      <c r="P102" s="32"/>
      <c r="Q102" s="32"/>
      <c r="R102" s="32"/>
      <c r="S102" s="32"/>
      <c r="T102" s="32"/>
      <c r="U102" s="32"/>
      <c r="V102" s="32"/>
    </row>
    <row r="103" spans="1:22" s="80" customFormat="1" ht="21.75" customHeight="1" x14ac:dyDescent="0.2">
      <c r="A103" s="32"/>
      <c r="B103" s="85" t="s">
        <v>184</v>
      </c>
      <c r="C103" s="86"/>
      <c r="D103" s="87"/>
      <c r="E103" s="88"/>
      <c r="F103" s="89"/>
      <c r="G103" s="90"/>
      <c r="H103" s="161"/>
      <c r="I103" s="56"/>
      <c r="J103" s="57"/>
      <c r="K103" s="57"/>
      <c r="L103" s="57"/>
      <c r="M103" s="59"/>
      <c r="N103" s="34"/>
      <c r="O103" s="32"/>
      <c r="P103" s="32"/>
      <c r="Q103" s="32"/>
      <c r="R103" s="32"/>
      <c r="S103" s="32"/>
      <c r="T103" s="32"/>
      <c r="U103" s="32"/>
      <c r="V103" s="32"/>
    </row>
    <row r="104" spans="1:22" s="80" customFormat="1" ht="18.75" customHeight="1" x14ac:dyDescent="0.2">
      <c r="A104" s="32"/>
      <c r="B104" s="140" t="s">
        <v>185</v>
      </c>
      <c r="C104" s="50" t="s">
        <v>46</v>
      </c>
      <c r="D104" s="68"/>
      <c r="E104" s="62"/>
      <c r="F104" s="63"/>
      <c r="G104" s="67"/>
      <c r="H104" s="162"/>
      <c r="I104" s="49" t="s">
        <v>69</v>
      </c>
      <c r="J104" s="50" t="s">
        <v>70</v>
      </c>
      <c r="K104" s="31"/>
      <c r="L104" s="31"/>
      <c r="M104" s="79">
        <f>SUM(M105:M113)</f>
        <v>-4023575.2600000002</v>
      </c>
      <c r="N104" s="34"/>
      <c r="O104" s="32"/>
      <c r="P104" s="32"/>
      <c r="Q104" s="32"/>
      <c r="R104" s="32"/>
      <c r="S104" s="32"/>
      <c r="T104" s="32"/>
      <c r="U104" s="32"/>
      <c r="V104" s="32"/>
    </row>
    <row r="105" spans="1:22" s="80" customFormat="1" ht="18.75" customHeight="1" x14ac:dyDescent="0.2">
      <c r="A105" s="32"/>
      <c r="B105" s="73" t="s">
        <v>211</v>
      </c>
      <c r="C105" s="32" t="s">
        <v>212</v>
      </c>
      <c r="D105" s="68">
        <v>2705923.85</v>
      </c>
      <c r="E105" s="62">
        <v>1000000</v>
      </c>
      <c r="F105" s="63">
        <v>0</v>
      </c>
      <c r="G105" s="67">
        <f t="shared" ref="G105:G106" si="85">D105-E105+F105</f>
        <v>1705923.85</v>
      </c>
      <c r="H105" s="36"/>
      <c r="I105" s="52" t="s">
        <v>73</v>
      </c>
      <c r="J105" s="31" t="s">
        <v>74</v>
      </c>
      <c r="K105" s="62">
        <f t="shared" ref="K105" si="86">E105</f>
        <v>1000000</v>
      </c>
      <c r="L105" s="63">
        <f t="shared" ref="L105" si="87">F105</f>
        <v>0</v>
      </c>
      <c r="M105" s="100">
        <f t="shared" ref="M105" si="88">L105-K105</f>
        <v>-1000000</v>
      </c>
      <c r="N105" s="34"/>
      <c r="O105" s="32"/>
      <c r="P105" s="32"/>
      <c r="Q105" s="32"/>
      <c r="R105" s="32"/>
      <c r="S105" s="32"/>
      <c r="T105" s="32"/>
      <c r="U105" s="32"/>
      <c r="V105" s="32"/>
    </row>
    <row r="106" spans="1:22" s="80" customFormat="1" ht="18.75" customHeight="1" x14ac:dyDescent="0.2">
      <c r="A106" s="32"/>
      <c r="B106" s="73" t="s">
        <v>181</v>
      </c>
      <c r="C106" s="32" t="s">
        <v>155</v>
      </c>
      <c r="D106" s="68">
        <v>1109654.03</v>
      </c>
      <c r="E106" s="62">
        <v>700000</v>
      </c>
      <c r="F106" s="63">
        <v>0</v>
      </c>
      <c r="G106" s="67">
        <f t="shared" si="85"/>
        <v>409654.03</v>
      </c>
      <c r="H106" s="36"/>
      <c r="I106" s="52" t="s">
        <v>73</v>
      </c>
      <c r="J106" s="31" t="s">
        <v>74</v>
      </c>
      <c r="K106" s="62">
        <f t="shared" ref="K106" si="89">E106</f>
        <v>700000</v>
      </c>
      <c r="L106" s="63">
        <f t="shared" ref="L106" si="90">F106</f>
        <v>0</v>
      </c>
      <c r="M106" s="100">
        <f t="shared" ref="M106" si="91">L106-K106</f>
        <v>-700000</v>
      </c>
      <c r="N106" s="34"/>
      <c r="O106" s="32"/>
      <c r="P106" s="32"/>
      <c r="Q106" s="32"/>
      <c r="R106" s="32"/>
      <c r="S106" s="32"/>
      <c r="T106" s="32"/>
      <c r="U106" s="32"/>
      <c r="V106" s="32"/>
    </row>
    <row r="107" spans="1:22" s="80" customFormat="1" ht="18.75" customHeight="1" x14ac:dyDescent="0.2">
      <c r="A107" s="32"/>
      <c r="B107" s="140" t="s">
        <v>187</v>
      </c>
      <c r="C107" s="50" t="s">
        <v>125</v>
      </c>
      <c r="D107" s="68"/>
      <c r="E107" s="62"/>
      <c r="F107" s="63"/>
      <c r="G107" s="67"/>
      <c r="H107" s="36"/>
      <c r="I107" s="52"/>
      <c r="J107" s="31"/>
      <c r="K107" s="62"/>
      <c r="L107" s="63"/>
      <c r="M107" s="100"/>
      <c r="N107" s="32"/>
      <c r="O107" s="32"/>
      <c r="P107" s="32"/>
      <c r="Q107" s="32"/>
      <c r="R107" s="32"/>
      <c r="S107" s="32"/>
      <c r="T107" s="32"/>
      <c r="U107" s="32"/>
      <c r="V107" s="32"/>
    </row>
    <row r="108" spans="1:22" s="80" customFormat="1" ht="18.75" customHeight="1" x14ac:dyDescent="0.2">
      <c r="A108" s="32"/>
      <c r="B108" s="73" t="s">
        <v>213</v>
      </c>
      <c r="C108" s="32" t="s">
        <v>149</v>
      </c>
      <c r="D108" s="68">
        <v>89320</v>
      </c>
      <c r="E108" s="62">
        <v>89320</v>
      </c>
      <c r="F108" s="63">
        <v>0</v>
      </c>
      <c r="G108" s="67">
        <f t="shared" ref="G108:G109" si="92">D108-E108+F108</f>
        <v>0</v>
      </c>
      <c r="H108" s="36"/>
      <c r="I108" s="52" t="s">
        <v>73</v>
      </c>
      <c r="J108" s="31" t="s">
        <v>74</v>
      </c>
      <c r="K108" s="62">
        <f t="shared" ref="K108:K109" si="93">E108</f>
        <v>89320</v>
      </c>
      <c r="L108" s="63">
        <f t="shared" ref="L108:L109" si="94">F108</f>
        <v>0</v>
      </c>
      <c r="M108" s="100">
        <f t="shared" ref="M108:M109" si="95">L108-K108</f>
        <v>-89320</v>
      </c>
      <c r="N108" s="34"/>
      <c r="O108" s="32"/>
      <c r="P108" s="32"/>
      <c r="Q108" s="32"/>
      <c r="R108" s="32"/>
      <c r="S108" s="32"/>
      <c r="T108" s="32"/>
      <c r="U108" s="32"/>
      <c r="V108" s="32"/>
    </row>
    <row r="109" spans="1:22" s="80" customFormat="1" ht="18.75" customHeight="1" x14ac:dyDescent="0.2">
      <c r="A109" s="32"/>
      <c r="B109" s="73" t="s">
        <v>214</v>
      </c>
      <c r="C109" s="32" t="s">
        <v>151</v>
      </c>
      <c r="D109" s="68">
        <v>5630000</v>
      </c>
      <c r="E109" s="62">
        <v>2000000</v>
      </c>
      <c r="F109" s="63">
        <v>0</v>
      </c>
      <c r="G109" s="67">
        <f t="shared" si="92"/>
        <v>3630000</v>
      </c>
      <c r="H109" s="36"/>
      <c r="I109" s="52" t="s">
        <v>73</v>
      </c>
      <c r="J109" s="31" t="s">
        <v>74</v>
      </c>
      <c r="K109" s="62">
        <f t="shared" si="93"/>
        <v>2000000</v>
      </c>
      <c r="L109" s="63">
        <f t="shared" si="94"/>
        <v>0</v>
      </c>
      <c r="M109" s="100">
        <f t="shared" si="95"/>
        <v>-2000000</v>
      </c>
      <c r="N109" s="34"/>
      <c r="O109" s="32"/>
      <c r="P109" s="32"/>
      <c r="Q109" s="32"/>
      <c r="R109" s="32"/>
      <c r="S109" s="32"/>
      <c r="T109" s="32"/>
      <c r="U109" s="32"/>
      <c r="V109" s="32"/>
    </row>
    <row r="110" spans="1:22" s="80" customFormat="1" ht="18.75" customHeight="1" x14ac:dyDescent="0.2">
      <c r="A110" s="32"/>
      <c r="B110" s="140" t="s">
        <v>186</v>
      </c>
      <c r="C110" s="50" t="s">
        <v>174</v>
      </c>
      <c r="D110" s="68"/>
      <c r="E110" s="62"/>
      <c r="F110" s="63"/>
      <c r="G110" s="67"/>
      <c r="H110" s="36"/>
      <c r="I110" s="52"/>
      <c r="J110" s="31"/>
      <c r="K110" s="62"/>
      <c r="L110" s="63"/>
      <c r="M110" s="100"/>
      <c r="N110" s="34"/>
      <c r="O110" s="32"/>
      <c r="P110" s="32"/>
      <c r="Q110" s="32"/>
      <c r="R110" s="32"/>
      <c r="S110" s="32"/>
      <c r="T110" s="32"/>
      <c r="U110" s="32"/>
      <c r="V110" s="32"/>
    </row>
    <row r="111" spans="1:22" s="80" customFormat="1" ht="18.75" customHeight="1" x14ac:dyDescent="0.2">
      <c r="A111" s="32"/>
      <c r="B111" s="73" t="s">
        <v>215</v>
      </c>
      <c r="C111" s="32" t="s">
        <v>195</v>
      </c>
      <c r="D111" s="68">
        <v>174876.04</v>
      </c>
      <c r="E111" s="62">
        <v>74876.039999999994</v>
      </c>
      <c r="F111" s="63">
        <v>0</v>
      </c>
      <c r="G111" s="67">
        <f t="shared" ref="G111:G113" si="96">D111-E111+F111</f>
        <v>100000.00000000001</v>
      </c>
      <c r="H111" s="36"/>
      <c r="I111" s="52" t="s">
        <v>73</v>
      </c>
      <c r="J111" s="31" t="s">
        <v>74</v>
      </c>
      <c r="K111" s="62">
        <f t="shared" ref="K111:K113" si="97">E111</f>
        <v>74876.039999999994</v>
      </c>
      <c r="L111" s="63">
        <f t="shared" ref="L111:L113" si="98">F111</f>
        <v>0</v>
      </c>
      <c r="M111" s="100">
        <f t="shared" ref="M111:M113" si="99">L111-K111</f>
        <v>-74876.039999999994</v>
      </c>
      <c r="N111" s="34"/>
      <c r="O111" s="32"/>
      <c r="P111" s="32"/>
      <c r="Q111" s="32"/>
      <c r="R111" s="32"/>
      <c r="S111" s="32"/>
      <c r="T111" s="32"/>
      <c r="U111" s="32"/>
      <c r="V111" s="32"/>
    </row>
    <row r="112" spans="1:22" s="80" customFormat="1" ht="18.75" customHeight="1" x14ac:dyDescent="0.2">
      <c r="A112" s="32"/>
      <c r="B112" s="73" t="s">
        <v>216</v>
      </c>
      <c r="C112" s="32" t="s">
        <v>217</v>
      </c>
      <c r="D112" s="68">
        <v>500000</v>
      </c>
      <c r="E112" s="62">
        <v>100000</v>
      </c>
      <c r="F112" s="63">
        <v>0</v>
      </c>
      <c r="G112" s="67">
        <f t="shared" si="96"/>
        <v>400000</v>
      </c>
      <c r="H112" s="36"/>
      <c r="I112" s="52" t="s">
        <v>73</v>
      </c>
      <c r="J112" s="31" t="s">
        <v>74</v>
      </c>
      <c r="K112" s="62">
        <f t="shared" si="97"/>
        <v>100000</v>
      </c>
      <c r="L112" s="63">
        <f t="shared" si="98"/>
        <v>0</v>
      </c>
      <c r="M112" s="100">
        <f t="shared" si="99"/>
        <v>-100000</v>
      </c>
      <c r="N112" s="34"/>
      <c r="O112" s="32"/>
      <c r="P112" s="32"/>
      <c r="Q112" s="32"/>
      <c r="R112" s="32"/>
      <c r="S112" s="32"/>
      <c r="T112" s="32"/>
      <c r="U112" s="32"/>
      <c r="V112" s="32"/>
    </row>
    <row r="113" spans="1:22" s="80" customFormat="1" ht="18.75" customHeight="1" x14ac:dyDescent="0.2">
      <c r="A113" s="32"/>
      <c r="B113" s="73" t="s">
        <v>182</v>
      </c>
      <c r="C113" s="32" t="s">
        <v>183</v>
      </c>
      <c r="D113" s="68">
        <v>559379.22</v>
      </c>
      <c r="E113" s="62">
        <v>59379.22</v>
      </c>
      <c r="F113" s="63">
        <v>0</v>
      </c>
      <c r="G113" s="67">
        <f t="shared" si="96"/>
        <v>500000</v>
      </c>
      <c r="H113" s="36"/>
      <c r="I113" s="52" t="s">
        <v>73</v>
      </c>
      <c r="J113" s="31" t="s">
        <v>74</v>
      </c>
      <c r="K113" s="62">
        <f t="shared" si="97"/>
        <v>59379.22</v>
      </c>
      <c r="L113" s="63">
        <f t="shared" si="98"/>
        <v>0</v>
      </c>
      <c r="M113" s="100">
        <f t="shared" si="99"/>
        <v>-59379.22</v>
      </c>
      <c r="N113" s="34"/>
      <c r="O113" s="32"/>
      <c r="P113" s="32"/>
      <c r="Q113" s="32"/>
      <c r="R113" s="32"/>
      <c r="S113" s="32"/>
      <c r="T113" s="32"/>
      <c r="U113" s="32"/>
      <c r="V113" s="32"/>
    </row>
    <row r="114" spans="1:22" s="80" customFormat="1" ht="18.75" customHeight="1" x14ac:dyDescent="0.2">
      <c r="A114" s="32"/>
      <c r="B114" s="236" t="s">
        <v>188</v>
      </c>
      <c r="C114" s="237"/>
      <c r="D114" s="65">
        <f>SUM(D105:D113)</f>
        <v>10769153.139999999</v>
      </c>
      <c r="E114" s="66">
        <f>SUM(E105:E113)</f>
        <v>4023575.2600000002</v>
      </c>
      <c r="F114" s="64">
        <f>SUM(F105:F113)</f>
        <v>0</v>
      </c>
      <c r="G114" s="65">
        <f>SUM(G105:G113)</f>
        <v>6745577.8799999999</v>
      </c>
      <c r="H114" s="164"/>
      <c r="I114" s="75"/>
      <c r="J114" s="76" t="s">
        <v>119</v>
      </c>
      <c r="K114" s="66">
        <f>SUM(K105:K113)</f>
        <v>4023575.2600000002</v>
      </c>
      <c r="L114" s="64">
        <f>SUM(L105:L113)</f>
        <v>0</v>
      </c>
      <c r="M114" s="60">
        <f>SUM(M105:M113)</f>
        <v>-4023575.2600000002</v>
      </c>
      <c r="N114" s="34"/>
      <c r="O114" s="32"/>
      <c r="P114" s="32"/>
      <c r="Q114" s="32"/>
      <c r="R114" s="32"/>
      <c r="S114" s="32"/>
      <c r="T114" s="32"/>
      <c r="U114" s="32"/>
      <c r="V114" s="32"/>
    </row>
    <row r="115" spans="1:22" s="80" customFormat="1" ht="18.75" customHeight="1" x14ac:dyDescent="0.2">
      <c r="A115" s="32"/>
      <c r="B115" s="55"/>
      <c r="C115" s="10"/>
      <c r="D115" s="36"/>
      <c r="E115" s="36"/>
      <c r="F115" s="36"/>
      <c r="G115" s="36"/>
      <c r="H115" s="36"/>
      <c r="I115" s="10"/>
      <c r="J115" s="10"/>
      <c r="K115" s="36"/>
      <c r="L115" s="36"/>
      <c r="M115" s="158"/>
      <c r="N115" s="34"/>
      <c r="O115" s="32"/>
      <c r="P115" s="32"/>
      <c r="Q115" s="32"/>
      <c r="R115" s="32"/>
      <c r="S115" s="32"/>
      <c r="T115" s="32"/>
      <c r="U115" s="32"/>
      <c r="V115" s="32"/>
    </row>
    <row r="116" spans="1:22" s="80" customFormat="1" ht="18.75" customHeight="1" x14ac:dyDescent="0.2">
      <c r="A116" s="32"/>
      <c r="B116" s="85" t="s">
        <v>192</v>
      </c>
      <c r="C116" s="86"/>
      <c r="D116" s="87"/>
      <c r="E116" s="88"/>
      <c r="F116" s="89"/>
      <c r="G116" s="90"/>
      <c r="H116" s="161"/>
      <c r="I116" s="56"/>
      <c r="J116" s="57"/>
      <c r="K116" s="57"/>
      <c r="L116" s="57"/>
      <c r="M116" s="59"/>
      <c r="N116" s="34"/>
      <c r="O116" s="32"/>
      <c r="P116" s="32"/>
      <c r="Q116" s="32"/>
      <c r="R116" s="32"/>
      <c r="S116" s="32"/>
      <c r="T116" s="32"/>
      <c r="U116" s="32"/>
      <c r="V116" s="32"/>
    </row>
    <row r="117" spans="1:22" s="80" customFormat="1" ht="18.75" customHeight="1" x14ac:dyDescent="0.2">
      <c r="A117" s="32"/>
      <c r="B117" s="140" t="s">
        <v>193</v>
      </c>
      <c r="C117" s="50" t="s">
        <v>174</v>
      </c>
      <c r="D117" s="68"/>
      <c r="E117" s="62"/>
      <c r="F117" s="63"/>
      <c r="G117" s="67"/>
      <c r="H117" s="36"/>
      <c r="I117" s="49" t="s">
        <v>69</v>
      </c>
      <c r="J117" s="50" t="s">
        <v>70</v>
      </c>
      <c r="K117" s="31"/>
      <c r="L117" s="31"/>
      <c r="M117" s="79">
        <f>M118+M119+M120+M121+M122+M123</f>
        <v>-367191.28</v>
      </c>
      <c r="N117" s="34"/>
      <c r="O117" s="32"/>
      <c r="P117" s="32"/>
      <c r="Q117" s="32"/>
      <c r="R117" s="32"/>
      <c r="S117" s="32"/>
      <c r="T117" s="32"/>
      <c r="U117" s="32"/>
      <c r="V117" s="32"/>
    </row>
    <row r="118" spans="1:22" s="80" customFormat="1" ht="18.75" customHeight="1" x14ac:dyDescent="0.2">
      <c r="A118" s="32"/>
      <c r="B118" s="73" t="s">
        <v>218</v>
      </c>
      <c r="C118" s="72" t="s">
        <v>173</v>
      </c>
      <c r="D118" s="68">
        <v>123000</v>
      </c>
      <c r="E118" s="62">
        <v>23000</v>
      </c>
      <c r="F118" s="63">
        <v>0</v>
      </c>
      <c r="G118" s="67">
        <f>D118-E118+F118</f>
        <v>100000</v>
      </c>
      <c r="H118" s="36"/>
      <c r="I118" s="52" t="s">
        <v>73</v>
      </c>
      <c r="J118" s="31" t="s">
        <v>74</v>
      </c>
      <c r="K118" s="62">
        <f t="shared" ref="K118" si="100">E118</f>
        <v>23000</v>
      </c>
      <c r="L118" s="63">
        <f t="shared" ref="L118" si="101">F118</f>
        <v>0</v>
      </c>
      <c r="M118" s="100">
        <f t="shared" ref="M118" si="102">L118-K118</f>
        <v>-23000</v>
      </c>
      <c r="N118" s="34"/>
      <c r="O118" s="32"/>
      <c r="P118" s="32"/>
      <c r="Q118" s="32"/>
      <c r="R118" s="32"/>
      <c r="S118" s="32"/>
      <c r="T118" s="32"/>
      <c r="U118" s="32"/>
      <c r="V118" s="32"/>
    </row>
    <row r="119" spans="1:22" s="80" customFormat="1" ht="18.75" customHeight="1" x14ac:dyDescent="0.2">
      <c r="A119" s="32"/>
      <c r="B119" s="73" t="s">
        <v>219</v>
      </c>
      <c r="C119" s="72" t="s">
        <v>220</v>
      </c>
      <c r="D119" s="68">
        <v>300000</v>
      </c>
      <c r="E119" s="62">
        <v>100000</v>
      </c>
      <c r="F119" s="63">
        <v>0</v>
      </c>
      <c r="G119" s="67">
        <f t="shared" ref="G119:G123" si="103">D119-E119+F119</f>
        <v>200000</v>
      </c>
      <c r="H119" s="36"/>
      <c r="I119" s="52" t="s">
        <v>73</v>
      </c>
      <c r="J119" s="31" t="s">
        <v>74</v>
      </c>
      <c r="K119" s="62">
        <f t="shared" ref="K119:K123" si="104">E119</f>
        <v>100000</v>
      </c>
      <c r="L119" s="63">
        <f t="shared" ref="L119:L123" si="105">F119</f>
        <v>0</v>
      </c>
      <c r="M119" s="100">
        <f t="shared" ref="M119:M123" si="106">L119-K119</f>
        <v>-100000</v>
      </c>
      <c r="N119" s="34"/>
      <c r="O119" s="32"/>
      <c r="P119" s="32"/>
      <c r="Q119" s="32"/>
      <c r="R119" s="32"/>
      <c r="S119" s="32"/>
      <c r="T119" s="32"/>
      <c r="U119" s="32"/>
      <c r="V119" s="32"/>
    </row>
    <row r="120" spans="1:22" s="80" customFormat="1" ht="18.75" customHeight="1" x14ac:dyDescent="0.2">
      <c r="A120" s="32"/>
      <c r="B120" s="73" t="s">
        <v>221</v>
      </c>
      <c r="C120" s="72" t="s">
        <v>222</v>
      </c>
      <c r="D120" s="68">
        <v>326929.88</v>
      </c>
      <c r="E120" s="62">
        <v>75000</v>
      </c>
      <c r="F120" s="63">
        <v>0</v>
      </c>
      <c r="G120" s="67">
        <f t="shared" si="103"/>
        <v>251929.88</v>
      </c>
      <c r="H120" s="36"/>
      <c r="I120" s="52" t="s">
        <v>73</v>
      </c>
      <c r="J120" s="31" t="s">
        <v>74</v>
      </c>
      <c r="K120" s="62">
        <f t="shared" si="104"/>
        <v>75000</v>
      </c>
      <c r="L120" s="63">
        <f t="shared" si="105"/>
        <v>0</v>
      </c>
      <c r="M120" s="100">
        <f t="shared" si="106"/>
        <v>-75000</v>
      </c>
      <c r="N120" s="34"/>
      <c r="O120" s="32"/>
      <c r="P120" s="32"/>
      <c r="Q120" s="32"/>
      <c r="R120" s="32"/>
      <c r="S120" s="32"/>
      <c r="T120" s="32"/>
      <c r="U120" s="32"/>
      <c r="V120" s="32"/>
    </row>
    <row r="121" spans="1:22" s="80" customFormat="1" ht="18.75" customHeight="1" x14ac:dyDescent="0.2">
      <c r="A121" s="32"/>
      <c r="B121" s="73" t="s">
        <v>189</v>
      </c>
      <c r="C121" s="72" t="s">
        <v>223</v>
      </c>
      <c r="D121" s="68">
        <v>197448.07</v>
      </c>
      <c r="E121" s="62">
        <v>50000</v>
      </c>
      <c r="F121" s="63">
        <v>0</v>
      </c>
      <c r="G121" s="67">
        <f t="shared" si="103"/>
        <v>147448.07</v>
      </c>
      <c r="H121" s="36"/>
      <c r="I121" s="52" t="s">
        <v>73</v>
      </c>
      <c r="J121" s="31" t="s">
        <v>74</v>
      </c>
      <c r="K121" s="62">
        <f t="shared" si="104"/>
        <v>50000</v>
      </c>
      <c r="L121" s="63">
        <f t="shared" si="105"/>
        <v>0</v>
      </c>
      <c r="M121" s="100">
        <f t="shared" si="106"/>
        <v>-50000</v>
      </c>
      <c r="N121" s="34"/>
      <c r="O121" s="32"/>
      <c r="P121" s="32"/>
      <c r="Q121" s="32"/>
      <c r="R121" s="32"/>
      <c r="S121" s="32"/>
      <c r="T121" s="32"/>
      <c r="U121" s="32"/>
      <c r="V121" s="32"/>
    </row>
    <row r="122" spans="1:22" s="80" customFormat="1" ht="18.75" customHeight="1" x14ac:dyDescent="0.2">
      <c r="A122" s="32"/>
      <c r="B122" s="73" t="s">
        <v>190</v>
      </c>
      <c r="C122" s="72" t="s">
        <v>191</v>
      </c>
      <c r="D122" s="68">
        <v>330615.24</v>
      </c>
      <c r="E122" s="62">
        <v>50000</v>
      </c>
      <c r="F122" s="63">
        <v>0</v>
      </c>
      <c r="G122" s="67">
        <f t="shared" si="103"/>
        <v>280615.24</v>
      </c>
      <c r="H122" s="36"/>
      <c r="I122" s="52" t="s">
        <v>73</v>
      </c>
      <c r="J122" s="31" t="s">
        <v>74</v>
      </c>
      <c r="K122" s="62">
        <f t="shared" si="104"/>
        <v>50000</v>
      </c>
      <c r="L122" s="63">
        <f t="shared" si="105"/>
        <v>0</v>
      </c>
      <c r="M122" s="100">
        <f t="shared" si="106"/>
        <v>-50000</v>
      </c>
      <c r="N122" s="34"/>
      <c r="O122" s="32"/>
      <c r="P122" s="32"/>
      <c r="Q122" s="32"/>
      <c r="R122" s="32"/>
      <c r="S122" s="32"/>
      <c r="T122" s="32"/>
      <c r="U122" s="32"/>
      <c r="V122" s="32"/>
    </row>
    <row r="123" spans="1:22" s="80" customFormat="1" ht="18.75" customHeight="1" x14ac:dyDescent="0.2">
      <c r="A123" s="32"/>
      <c r="B123" s="73" t="s">
        <v>224</v>
      </c>
      <c r="C123" s="72" t="s">
        <v>225</v>
      </c>
      <c r="D123" s="68">
        <v>69191.28</v>
      </c>
      <c r="E123" s="62">
        <v>69191.28</v>
      </c>
      <c r="F123" s="63">
        <v>0</v>
      </c>
      <c r="G123" s="67">
        <f t="shared" si="103"/>
        <v>0</v>
      </c>
      <c r="H123" s="36"/>
      <c r="I123" s="52" t="s">
        <v>73</v>
      </c>
      <c r="J123" s="31" t="s">
        <v>74</v>
      </c>
      <c r="K123" s="62">
        <f t="shared" si="104"/>
        <v>69191.28</v>
      </c>
      <c r="L123" s="63">
        <f t="shared" si="105"/>
        <v>0</v>
      </c>
      <c r="M123" s="100">
        <f t="shared" si="106"/>
        <v>-69191.28</v>
      </c>
      <c r="N123" s="34"/>
      <c r="O123" s="32"/>
      <c r="P123" s="32"/>
      <c r="Q123" s="32"/>
      <c r="R123" s="32"/>
      <c r="S123" s="32"/>
      <c r="T123" s="32"/>
      <c r="U123" s="32"/>
      <c r="V123" s="32"/>
    </row>
    <row r="124" spans="1:22" s="80" customFormat="1" ht="18.75" customHeight="1" x14ac:dyDescent="0.2">
      <c r="A124" s="32"/>
      <c r="B124" s="140" t="s">
        <v>226</v>
      </c>
      <c r="C124" s="50" t="s">
        <v>137</v>
      </c>
      <c r="D124" s="68"/>
      <c r="E124" s="62"/>
      <c r="F124" s="63"/>
      <c r="G124" s="67"/>
      <c r="H124" s="36"/>
      <c r="I124" s="49" t="s">
        <v>81</v>
      </c>
      <c r="J124" s="50" t="s">
        <v>82</v>
      </c>
      <c r="K124" s="31"/>
      <c r="L124" s="31"/>
      <c r="M124" s="79">
        <f>M125</f>
        <v>-400000</v>
      </c>
      <c r="N124" s="34"/>
      <c r="O124" s="32"/>
      <c r="P124" s="32"/>
      <c r="Q124" s="32"/>
      <c r="R124" s="32"/>
      <c r="S124" s="32"/>
      <c r="T124" s="32"/>
      <c r="U124" s="32"/>
      <c r="V124" s="32"/>
    </row>
    <row r="125" spans="1:22" s="80" customFormat="1" ht="18.75" customHeight="1" x14ac:dyDescent="0.2">
      <c r="A125" s="32"/>
      <c r="B125" s="73" t="s">
        <v>227</v>
      </c>
      <c r="C125" s="72" t="s">
        <v>163</v>
      </c>
      <c r="D125" s="68">
        <v>400000</v>
      </c>
      <c r="E125" s="62">
        <v>400000</v>
      </c>
      <c r="F125" s="63">
        <v>0</v>
      </c>
      <c r="G125" s="67">
        <f>D125-E125+F125</f>
        <v>0</v>
      </c>
      <c r="H125" s="36"/>
      <c r="I125" s="51" t="s">
        <v>83</v>
      </c>
      <c r="J125" s="32" t="s">
        <v>84</v>
      </c>
      <c r="K125" s="62">
        <f t="shared" ref="K125" si="107">E125</f>
        <v>400000</v>
      </c>
      <c r="L125" s="63">
        <f t="shared" ref="L125" si="108">F125</f>
        <v>0</v>
      </c>
      <c r="M125" s="100">
        <f t="shared" ref="M125" si="109">L125-K125</f>
        <v>-400000</v>
      </c>
      <c r="N125" s="34"/>
      <c r="O125" s="32"/>
      <c r="P125" s="32"/>
      <c r="Q125" s="32"/>
      <c r="R125" s="32"/>
      <c r="S125" s="32"/>
      <c r="T125" s="32"/>
      <c r="U125" s="32"/>
      <c r="V125" s="32"/>
    </row>
    <row r="126" spans="1:22" s="80" customFormat="1" ht="23.25" customHeight="1" thickBot="1" x14ac:dyDescent="0.25">
      <c r="A126" s="32"/>
      <c r="B126" s="238" t="s">
        <v>194</v>
      </c>
      <c r="C126" s="239"/>
      <c r="D126" s="107">
        <f>SUM(D117:D125)</f>
        <v>1747184.47</v>
      </c>
      <c r="E126" s="104">
        <f>SUM(E117:E125)</f>
        <v>767191.28</v>
      </c>
      <c r="F126" s="105">
        <f>SUM(F117:F125)</f>
        <v>0</v>
      </c>
      <c r="G126" s="107">
        <f>SUM(G117:G125)</f>
        <v>979993.19</v>
      </c>
      <c r="H126" s="109"/>
      <c r="I126" s="102"/>
      <c r="J126" s="103" t="s">
        <v>119</v>
      </c>
      <c r="K126" s="104">
        <f>SUM(K117:K125)</f>
        <v>767191.28</v>
      </c>
      <c r="L126" s="105">
        <f>SUM(L117:L125)</f>
        <v>0</v>
      </c>
      <c r="M126" s="106">
        <f>M117+M124</f>
        <v>-767191.28</v>
      </c>
      <c r="N126" s="34"/>
      <c r="O126" s="32"/>
      <c r="P126" s="32"/>
      <c r="Q126" s="32"/>
      <c r="R126" s="32"/>
      <c r="S126" s="32"/>
      <c r="T126" s="32"/>
      <c r="U126" s="32"/>
      <c r="V126" s="32"/>
    </row>
    <row r="127" spans="1:22" s="80" customFormat="1" ht="40.5" customHeight="1" thickBot="1" x14ac:dyDescent="0.25">
      <c r="A127" s="32"/>
      <c r="B127" s="10"/>
      <c r="C127" s="10"/>
      <c r="D127" s="36"/>
      <c r="E127" s="36"/>
      <c r="F127" s="36"/>
      <c r="G127" s="36"/>
      <c r="H127" s="36"/>
      <c r="I127" s="10"/>
      <c r="J127" s="10"/>
      <c r="K127" s="36"/>
      <c r="L127" s="36"/>
      <c r="M127" s="36"/>
      <c r="N127" s="34"/>
      <c r="O127" s="32"/>
      <c r="P127" s="32"/>
      <c r="Q127" s="32"/>
      <c r="R127" s="32"/>
      <c r="S127" s="32"/>
      <c r="T127" s="32"/>
      <c r="U127" s="32"/>
      <c r="V127" s="32"/>
    </row>
    <row r="128" spans="1:22" s="80" customFormat="1" ht="18.75" customHeight="1" x14ac:dyDescent="0.2">
      <c r="A128" s="32"/>
      <c r="B128" s="167" t="s">
        <v>235</v>
      </c>
      <c r="C128" s="168"/>
      <c r="D128" s="169"/>
      <c r="E128" s="170"/>
      <c r="F128" s="171"/>
      <c r="G128" s="172"/>
      <c r="H128" s="173"/>
      <c r="I128" s="174"/>
      <c r="J128" s="175"/>
      <c r="K128" s="175"/>
      <c r="L128" s="175"/>
      <c r="M128" s="176"/>
      <c r="N128" s="32" t="s">
        <v>207</v>
      </c>
      <c r="O128" s="32"/>
      <c r="P128" s="32"/>
      <c r="Q128" s="32"/>
      <c r="R128" s="32"/>
      <c r="S128" s="32"/>
      <c r="T128" s="32"/>
      <c r="U128" s="32"/>
      <c r="V128" s="32"/>
    </row>
    <row r="129" spans="1:22" s="80" customFormat="1" ht="18.75" customHeight="1" x14ac:dyDescent="0.2">
      <c r="A129" s="32"/>
      <c r="B129" s="140" t="s">
        <v>236</v>
      </c>
      <c r="C129" s="50" t="s">
        <v>125</v>
      </c>
      <c r="D129" s="68"/>
      <c r="E129" s="62"/>
      <c r="F129" s="63"/>
      <c r="G129" s="67"/>
      <c r="H129" s="162"/>
      <c r="I129" s="49" t="s">
        <v>69</v>
      </c>
      <c r="J129" s="50" t="s">
        <v>70</v>
      </c>
      <c r="K129" s="31"/>
      <c r="L129" s="31"/>
      <c r="M129" s="79">
        <f>M130+M131+M133+M134</f>
        <v>-1276040.95</v>
      </c>
      <c r="N129" s="34"/>
      <c r="O129" s="32"/>
      <c r="P129" s="32"/>
      <c r="Q129" s="32"/>
      <c r="R129" s="32"/>
      <c r="S129" s="32"/>
      <c r="T129" s="32"/>
      <c r="U129" s="32"/>
      <c r="V129" s="32"/>
    </row>
    <row r="130" spans="1:22" s="80" customFormat="1" ht="18.75" customHeight="1" x14ac:dyDescent="0.2">
      <c r="A130" s="32"/>
      <c r="B130" s="73" t="s">
        <v>228</v>
      </c>
      <c r="C130" s="72" t="s">
        <v>229</v>
      </c>
      <c r="D130" s="68">
        <v>6625.31</v>
      </c>
      <c r="E130" s="62">
        <v>6625.31</v>
      </c>
      <c r="F130" s="63">
        <v>0</v>
      </c>
      <c r="G130" s="67">
        <f t="shared" ref="G130:G131" si="110">D130-E130+F130</f>
        <v>0</v>
      </c>
      <c r="H130" s="36"/>
      <c r="I130" s="52" t="s">
        <v>73</v>
      </c>
      <c r="J130" s="31" t="s">
        <v>74</v>
      </c>
      <c r="K130" s="62">
        <f t="shared" ref="K130" si="111">E130</f>
        <v>6625.31</v>
      </c>
      <c r="L130" s="63">
        <f t="shared" ref="L130" si="112">F130</f>
        <v>0</v>
      </c>
      <c r="M130" s="100">
        <f t="shared" ref="M130" si="113">L130-K130</f>
        <v>-6625.31</v>
      </c>
      <c r="N130" s="34"/>
      <c r="O130" s="32"/>
      <c r="P130" s="32"/>
      <c r="Q130" s="32"/>
      <c r="R130" s="32"/>
      <c r="S130" s="32"/>
      <c r="T130" s="32"/>
      <c r="U130" s="32"/>
      <c r="V130" s="32"/>
    </row>
    <row r="131" spans="1:22" s="80" customFormat="1" ht="18.75" customHeight="1" x14ac:dyDescent="0.2">
      <c r="A131" s="32"/>
      <c r="B131" s="73" t="s">
        <v>230</v>
      </c>
      <c r="C131" s="72" t="s">
        <v>123</v>
      </c>
      <c r="D131" s="68">
        <v>445744.63</v>
      </c>
      <c r="E131" s="62">
        <v>445744.63</v>
      </c>
      <c r="F131" s="63">
        <v>0</v>
      </c>
      <c r="G131" s="67">
        <f t="shared" si="110"/>
        <v>0</v>
      </c>
      <c r="H131" s="36"/>
      <c r="I131" s="52" t="s">
        <v>73</v>
      </c>
      <c r="J131" s="31" t="s">
        <v>74</v>
      </c>
      <c r="K131" s="62">
        <f t="shared" ref="K131" si="114">E131</f>
        <v>445744.63</v>
      </c>
      <c r="L131" s="63">
        <f t="shared" ref="L131" si="115">F131</f>
        <v>0</v>
      </c>
      <c r="M131" s="100">
        <f t="shared" ref="M131" si="116">L131-K131</f>
        <v>-445744.63</v>
      </c>
      <c r="N131" s="34"/>
      <c r="O131" s="32"/>
      <c r="P131" s="32"/>
      <c r="Q131" s="32"/>
      <c r="R131" s="32"/>
      <c r="S131" s="32"/>
      <c r="T131" s="32"/>
      <c r="U131" s="32"/>
      <c r="V131" s="32"/>
    </row>
    <row r="132" spans="1:22" s="80" customFormat="1" ht="18.75" customHeight="1" x14ac:dyDescent="0.2">
      <c r="A132" s="32"/>
      <c r="B132" s="140" t="s">
        <v>240</v>
      </c>
      <c r="C132" s="50" t="s">
        <v>174</v>
      </c>
      <c r="D132" s="68"/>
      <c r="E132" s="62"/>
      <c r="F132" s="63"/>
      <c r="G132" s="67"/>
      <c r="H132" s="162"/>
      <c r="I132" s="49"/>
      <c r="J132" s="50"/>
      <c r="K132" s="31"/>
      <c r="L132" s="31"/>
      <c r="M132" s="79"/>
      <c r="N132" s="34"/>
      <c r="O132" s="32"/>
      <c r="P132" s="32"/>
      <c r="Q132" s="32"/>
      <c r="R132" s="32"/>
      <c r="S132" s="32"/>
      <c r="T132" s="32"/>
      <c r="U132" s="32"/>
      <c r="V132" s="32"/>
    </row>
    <row r="133" spans="1:22" s="80" customFormat="1" ht="18.75" customHeight="1" x14ac:dyDescent="0.2">
      <c r="A133" s="32"/>
      <c r="B133" s="73" t="s">
        <v>231</v>
      </c>
      <c r="C133" s="72" t="s">
        <v>232</v>
      </c>
      <c r="D133" s="68">
        <v>806287.79</v>
      </c>
      <c r="E133" s="62">
        <v>806287.79</v>
      </c>
      <c r="F133" s="63">
        <v>0</v>
      </c>
      <c r="G133" s="67">
        <f t="shared" ref="G133:G134" si="117">D133-E133+F133</f>
        <v>0</v>
      </c>
      <c r="H133" s="36"/>
      <c r="I133" s="52" t="s">
        <v>73</v>
      </c>
      <c r="J133" s="31" t="s">
        <v>74</v>
      </c>
      <c r="K133" s="62">
        <f t="shared" ref="K133:K134" si="118">E133</f>
        <v>806287.79</v>
      </c>
      <c r="L133" s="63">
        <f t="shared" ref="L133:L134" si="119">F133</f>
        <v>0</v>
      </c>
      <c r="M133" s="100">
        <f t="shared" ref="M133:M134" si="120">L133-K133</f>
        <v>-806287.79</v>
      </c>
      <c r="N133" s="34"/>
      <c r="O133" s="32"/>
      <c r="P133" s="32"/>
      <c r="Q133" s="32"/>
      <c r="R133" s="32"/>
      <c r="S133" s="32"/>
      <c r="T133" s="32"/>
      <c r="U133" s="32"/>
      <c r="V133" s="32"/>
    </row>
    <row r="134" spans="1:22" s="80" customFormat="1" ht="18.75" customHeight="1" x14ac:dyDescent="0.2">
      <c r="A134" s="32"/>
      <c r="B134" s="73" t="s">
        <v>233</v>
      </c>
      <c r="C134" s="72" t="s">
        <v>234</v>
      </c>
      <c r="D134" s="68">
        <v>17383.22</v>
      </c>
      <c r="E134" s="62">
        <v>17383.22</v>
      </c>
      <c r="F134" s="63">
        <v>0</v>
      </c>
      <c r="G134" s="67">
        <f t="shared" si="117"/>
        <v>0</v>
      </c>
      <c r="H134" s="36"/>
      <c r="I134" s="52" t="s">
        <v>73</v>
      </c>
      <c r="J134" s="31" t="s">
        <v>74</v>
      </c>
      <c r="K134" s="62">
        <f t="shared" si="118"/>
        <v>17383.22</v>
      </c>
      <c r="L134" s="63">
        <f t="shared" si="119"/>
        <v>0</v>
      </c>
      <c r="M134" s="100">
        <f t="shared" si="120"/>
        <v>-17383.22</v>
      </c>
      <c r="N134" s="34"/>
      <c r="O134" s="32"/>
      <c r="P134" s="32"/>
      <c r="Q134" s="32"/>
      <c r="R134" s="32"/>
      <c r="S134" s="32"/>
      <c r="T134" s="32"/>
      <c r="U134" s="32"/>
      <c r="V134" s="32"/>
    </row>
    <row r="135" spans="1:22" s="80" customFormat="1" ht="21" customHeight="1" x14ac:dyDescent="0.2">
      <c r="A135" s="32"/>
      <c r="B135" s="236" t="s">
        <v>237</v>
      </c>
      <c r="C135" s="237"/>
      <c r="D135" s="65">
        <f>SUM(D129:D134)</f>
        <v>1276040.95</v>
      </c>
      <c r="E135" s="66">
        <f t="shared" ref="E135:G135" si="121">SUM(E129:E134)</f>
        <v>1276040.95</v>
      </c>
      <c r="F135" s="64">
        <f t="shared" si="121"/>
        <v>0</v>
      </c>
      <c r="G135" s="33">
        <f t="shared" si="121"/>
        <v>0</v>
      </c>
      <c r="H135" s="163"/>
      <c r="I135" s="75"/>
      <c r="J135" s="76" t="s">
        <v>119</v>
      </c>
      <c r="K135" s="66">
        <f t="shared" ref="K135" si="122">SUM(K129:K134)</f>
        <v>1276040.95</v>
      </c>
      <c r="L135" s="64">
        <f t="shared" ref="L135" si="123">SUM(L129:L134)</f>
        <v>0</v>
      </c>
      <c r="M135" s="60">
        <f>M129</f>
        <v>-1276040.95</v>
      </c>
      <c r="N135" s="34"/>
      <c r="O135" s="32"/>
      <c r="P135" s="32"/>
      <c r="Q135" s="32"/>
      <c r="R135" s="32"/>
      <c r="S135" s="32"/>
      <c r="T135" s="32"/>
      <c r="U135" s="32"/>
      <c r="V135" s="32"/>
    </row>
    <row r="136" spans="1:22" s="80" customFormat="1" ht="18.75" customHeight="1" x14ac:dyDescent="0.2">
      <c r="A136" s="32"/>
      <c r="B136" s="55"/>
      <c r="C136" s="10"/>
      <c r="D136" s="36"/>
      <c r="E136" s="36"/>
      <c r="F136" s="36"/>
      <c r="G136" s="36"/>
      <c r="H136" s="36"/>
      <c r="I136" s="10"/>
      <c r="J136" s="10"/>
      <c r="K136" s="36"/>
      <c r="L136" s="36"/>
      <c r="M136" s="158"/>
      <c r="N136" s="34"/>
      <c r="O136" s="32"/>
      <c r="P136" s="32"/>
      <c r="Q136" s="32"/>
      <c r="R136" s="32"/>
      <c r="S136" s="32"/>
      <c r="T136" s="32"/>
      <c r="U136" s="32"/>
      <c r="V136" s="32"/>
    </row>
    <row r="137" spans="1:22" s="80" customFormat="1" ht="18.75" customHeight="1" x14ac:dyDescent="0.2">
      <c r="A137" s="32"/>
      <c r="B137" s="85" t="s">
        <v>241</v>
      </c>
      <c r="C137" s="86"/>
      <c r="D137" s="87"/>
      <c r="E137" s="88"/>
      <c r="F137" s="89"/>
      <c r="G137" s="90"/>
      <c r="H137" s="161"/>
      <c r="I137" s="56"/>
      <c r="J137" s="57"/>
      <c r="K137" s="57"/>
      <c r="L137" s="57"/>
      <c r="M137" s="59"/>
      <c r="N137" s="34"/>
      <c r="O137" s="32"/>
      <c r="P137" s="32"/>
      <c r="Q137" s="32"/>
      <c r="R137" s="32"/>
      <c r="S137" s="32"/>
      <c r="T137" s="32"/>
      <c r="U137" s="32"/>
      <c r="V137" s="32"/>
    </row>
    <row r="138" spans="1:22" s="80" customFormat="1" ht="18.75" customHeight="1" x14ac:dyDescent="0.2">
      <c r="A138" s="32"/>
      <c r="B138" s="140" t="s">
        <v>243</v>
      </c>
      <c r="C138" s="50" t="s">
        <v>125</v>
      </c>
      <c r="D138" s="68"/>
      <c r="E138" s="62"/>
      <c r="F138" s="63"/>
      <c r="G138" s="67"/>
      <c r="H138" s="162"/>
      <c r="I138" s="49" t="s">
        <v>69</v>
      </c>
      <c r="J138" s="50" t="s">
        <v>70</v>
      </c>
      <c r="K138" s="31"/>
      <c r="L138" s="31"/>
      <c r="M138" s="79">
        <f>M139+M140+M142</f>
        <v>3439317.02</v>
      </c>
      <c r="N138" s="34"/>
      <c r="O138" s="32"/>
      <c r="P138" s="32"/>
      <c r="Q138" s="32"/>
      <c r="R138" s="32"/>
      <c r="S138" s="32"/>
      <c r="T138" s="32"/>
      <c r="U138" s="32"/>
      <c r="V138" s="32"/>
    </row>
    <row r="139" spans="1:22" s="80" customFormat="1" ht="18.75" customHeight="1" x14ac:dyDescent="0.2">
      <c r="A139" s="32"/>
      <c r="B139" s="73" t="s">
        <v>238</v>
      </c>
      <c r="C139" s="72" t="s">
        <v>229</v>
      </c>
      <c r="D139" s="68">
        <v>181992.34</v>
      </c>
      <c r="E139" s="62">
        <v>0</v>
      </c>
      <c r="F139" s="63">
        <v>1500000</v>
      </c>
      <c r="G139" s="67">
        <f t="shared" ref="G139:G140" si="124">D139-E139+F139</f>
        <v>1681992.34</v>
      </c>
      <c r="H139" s="36"/>
      <c r="I139" s="52" t="s">
        <v>73</v>
      </c>
      <c r="J139" s="31" t="s">
        <v>74</v>
      </c>
      <c r="K139" s="62">
        <f t="shared" ref="K139:K140" si="125">E139</f>
        <v>0</v>
      </c>
      <c r="L139" s="63">
        <f t="shared" ref="L139:L140" si="126">F139</f>
        <v>1500000</v>
      </c>
      <c r="M139" s="100">
        <f t="shared" ref="M139:M140" si="127">L139-K139</f>
        <v>1500000</v>
      </c>
      <c r="N139" s="34"/>
      <c r="O139" s="32"/>
      <c r="P139" s="32"/>
      <c r="Q139" s="32"/>
      <c r="R139" s="32"/>
      <c r="S139" s="32"/>
      <c r="T139" s="32"/>
      <c r="U139" s="32"/>
      <c r="V139" s="32"/>
    </row>
    <row r="140" spans="1:22" s="80" customFormat="1" ht="18.75" customHeight="1" x14ac:dyDescent="0.2">
      <c r="A140" s="32"/>
      <c r="B140" s="73" t="s">
        <v>239</v>
      </c>
      <c r="C140" s="72" t="s">
        <v>123</v>
      </c>
      <c r="D140" s="68">
        <v>702500</v>
      </c>
      <c r="E140" s="62">
        <v>0</v>
      </c>
      <c r="F140" s="63">
        <v>800000</v>
      </c>
      <c r="G140" s="67">
        <f t="shared" si="124"/>
        <v>1502500</v>
      </c>
      <c r="H140" s="36"/>
      <c r="I140" s="52" t="s">
        <v>73</v>
      </c>
      <c r="J140" s="31" t="s">
        <v>74</v>
      </c>
      <c r="K140" s="62">
        <f t="shared" si="125"/>
        <v>0</v>
      </c>
      <c r="L140" s="63">
        <f t="shared" si="126"/>
        <v>800000</v>
      </c>
      <c r="M140" s="100">
        <f t="shared" si="127"/>
        <v>800000</v>
      </c>
      <c r="N140" s="34"/>
      <c r="O140" s="32"/>
      <c r="P140" s="32"/>
      <c r="Q140" s="32"/>
      <c r="R140" s="32"/>
      <c r="S140" s="32"/>
      <c r="T140" s="32"/>
      <c r="U140" s="32"/>
      <c r="V140" s="32"/>
    </row>
    <row r="141" spans="1:22" s="80" customFormat="1" ht="18.75" customHeight="1" x14ac:dyDescent="0.2">
      <c r="A141" s="32"/>
      <c r="B141" s="140" t="s">
        <v>244</v>
      </c>
      <c r="C141" s="50" t="s">
        <v>174</v>
      </c>
      <c r="D141" s="68"/>
      <c r="E141" s="62"/>
      <c r="F141" s="63"/>
      <c r="G141" s="67"/>
      <c r="H141" s="162"/>
      <c r="I141" s="49"/>
      <c r="J141" s="50"/>
      <c r="K141" s="31"/>
      <c r="L141" s="31"/>
      <c r="M141" s="79"/>
      <c r="N141" s="34"/>
      <c r="O141" s="231"/>
      <c r="P141" s="32"/>
      <c r="Q141" s="32"/>
      <c r="R141" s="32"/>
      <c r="S141" s="32"/>
      <c r="T141" s="32"/>
      <c r="U141" s="32"/>
      <c r="V141" s="32"/>
    </row>
    <row r="142" spans="1:22" s="80" customFormat="1" ht="18.75" customHeight="1" x14ac:dyDescent="0.2">
      <c r="A142" s="32"/>
      <c r="B142" s="73" t="s">
        <v>245</v>
      </c>
      <c r="C142" s="72" t="s">
        <v>234</v>
      </c>
      <c r="D142" s="68">
        <v>1210970</v>
      </c>
      <c r="E142" s="62">
        <v>0</v>
      </c>
      <c r="F142" s="63">
        <v>1139317.02</v>
      </c>
      <c r="G142" s="67">
        <f t="shared" ref="G142" si="128">D142-E142+F142</f>
        <v>2350287.02</v>
      </c>
      <c r="H142" s="36"/>
      <c r="I142" s="52" t="s">
        <v>73</v>
      </c>
      <c r="J142" s="31" t="s">
        <v>74</v>
      </c>
      <c r="K142" s="62">
        <f t="shared" ref="K142" si="129">E142</f>
        <v>0</v>
      </c>
      <c r="L142" s="63">
        <f t="shared" ref="L142" si="130">F142</f>
        <v>1139317.02</v>
      </c>
      <c r="M142" s="100">
        <f t="shared" ref="M142" si="131">L142-K142</f>
        <v>1139317.02</v>
      </c>
      <c r="N142" s="34"/>
      <c r="O142" s="32"/>
      <c r="P142" s="32"/>
      <c r="Q142" s="32"/>
      <c r="R142" s="32"/>
      <c r="S142" s="32"/>
      <c r="T142" s="32"/>
      <c r="U142" s="32"/>
      <c r="V142" s="32"/>
    </row>
    <row r="143" spans="1:22" s="80" customFormat="1" ht="30" customHeight="1" x14ac:dyDescent="0.2">
      <c r="A143" s="32"/>
      <c r="B143" s="236" t="s">
        <v>242</v>
      </c>
      <c r="C143" s="237"/>
      <c r="D143" s="65">
        <f>SUM(D138:D142)</f>
        <v>2095462.3399999999</v>
      </c>
      <c r="E143" s="66">
        <f t="shared" ref="E143:G143" si="132">SUM(E138:E142)</f>
        <v>0</v>
      </c>
      <c r="F143" s="64">
        <f t="shared" si="132"/>
        <v>3439317.02</v>
      </c>
      <c r="G143" s="33">
        <f t="shared" si="132"/>
        <v>5534779.3599999994</v>
      </c>
      <c r="H143" s="163"/>
      <c r="I143" s="75"/>
      <c r="J143" s="76" t="s">
        <v>119</v>
      </c>
      <c r="K143" s="66">
        <f t="shared" ref="K143" si="133">SUM(K138:K142)</f>
        <v>0</v>
      </c>
      <c r="L143" s="64">
        <f t="shared" ref="L143" si="134">SUM(L138:L142)</f>
        <v>3439317.02</v>
      </c>
      <c r="M143" s="60">
        <f>M138</f>
        <v>3439317.02</v>
      </c>
      <c r="N143" s="34"/>
      <c r="O143" s="32"/>
      <c r="P143" s="32"/>
      <c r="Q143" s="32"/>
      <c r="R143" s="32"/>
      <c r="S143" s="32"/>
      <c r="T143" s="32"/>
      <c r="U143" s="32"/>
      <c r="V143" s="32"/>
    </row>
    <row r="144" spans="1:22" s="80" customFormat="1" ht="18.75" customHeight="1" x14ac:dyDescent="0.2">
      <c r="A144" s="32"/>
      <c r="B144" s="55"/>
      <c r="C144" s="10"/>
      <c r="D144" s="36"/>
      <c r="E144" s="36"/>
      <c r="F144" s="36"/>
      <c r="G144" s="36"/>
      <c r="H144" s="36"/>
      <c r="I144" s="10"/>
      <c r="J144" s="10"/>
      <c r="K144" s="36"/>
      <c r="L144" s="36"/>
      <c r="M144" s="158"/>
      <c r="N144" s="34"/>
      <c r="O144" s="32"/>
      <c r="P144" s="32"/>
      <c r="Q144" s="32"/>
      <c r="R144" s="32"/>
      <c r="S144" s="32"/>
      <c r="T144" s="32"/>
      <c r="U144" s="32"/>
      <c r="V144" s="32"/>
    </row>
    <row r="145" spans="1:22" s="80" customFormat="1" ht="18.75" customHeight="1" x14ac:dyDescent="0.2">
      <c r="A145" s="32"/>
      <c r="B145" s="85" t="s">
        <v>201</v>
      </c>
      <c r="C145" s="86"/>
      <c r="D145" s="87"/>
      <c r="E145" s="88"/>
      <c r="F145" s="89"/>
      <c r="G145" s="90"/>
      <c r="H145" s="161"/>
      <c r="I145" s="56"/>
      <c r="J145" s="57"/>
      <c r="K145" s="57"/>
      <c r="L145" s="57"/>
      <c r="M145" s="59"/>
      <c r="N145" s="34"/>
      <c r="O145" s="32"/>
      <c r="P145" s="32"/>
      <c r="Q145" s="32"/>
      <c r="R145" s="32"/>
      <c r="S145" s="32"/>
      <c r="T145" s="32"/>
      <c r="U145" s="32"/>
      <c r="V145" s="32"/>
    </row>
    <row r="146" spans="1:22" s="80" customFormat="1" ht="18.75" customHeight="1" x14ac:dyDescent="0.2">
      <c r="A146" s="32"/>
      <c r="B146" s="140" t="s">
        <v>203</v>
      </c>
      <c r="C146" s="50" t="s">
        <v>125</v>
      </c>
      <c r="D146" s="68"/>
      <c r="E146" s="62"/>
      <c r="F146" s="63"/>
      <c r="G146" s="67"/>
      <c r="H146" s="162"/>
      <c r="I146" s="49" t="s">
        <v>69</v>
      </c>
      <c r="J146" s="50" t="s">
        <v>70</v>
      </c>
      <c r="K146" s="31"/>
      <c r="L146" s="31"/>
      <c r="M146" s="79">
        <f>SUM(M147:M150)</f>
        <v>2627490.4699999997</v>
      </c>
      <c r="N146" s="34"/>
      <c r="O146" s="32"/>
      <c r="P146" s="32"/>
      <c r="Q146" s="32"/>
      <c r="R146" s="32"/>
      <c r="S146" s="32"/>
      <c r="T146" s="32"/>
      <c r="U146" s="32"/>
      <c r="V146" s="32"/>
    </row>
    <row r="147" spans="1:22" s="80" customFormat="1" ht="18.75" customHeight="1" x14ac:dyDescent="0.2">
      <c r="A147" s="32"/>
      <c r="B147" s="73" t="s">
        <v>196</v>
      </c>
      <c r="C147" s="32" t="s">
        <v>197</v>
      </c>
      <c r="D147" s="68">
        <v>3760000</v>
      </c>
      <c r="E147" s="62">
        <v>0</v>
      </c>
      <c r="F147" s="63">
        <v>427490.47</v>
      </c>
      <c r="G147" s="67">
        <f t="shared" ref="G147" si="135">D147-E147+F147</f>
        <v>4187490.4699999997</v>
      </c>
      <c r="H147" s="36"/>
      <c r="I147" s="51" t="s">
        <v>73</v>
      </c>
      <c r="J147" s="32" t="s">
        <v>74</v>
      </c>
      <c r="K147" s="62">
        <f t="shared" ref="K147" si="136">E147</f>
        <v>0</v>
      </c>
      <c r="L147" s="63">
        <f t="shared" ref="L147" si="137">F147</f>
        <v>427490.47</v>
      </c>
      <c r="M147" s="100">
        <f t="shared" ref="M147" si="138">L147-K147</f>
        <v>427490.47</v>
      </c>
      <c r="N147" s="34"/>
      <c r="O147" s="32"/>
      <c r="P147" s="32"/>
      <c r="Q147" s="32"/>
      <c r="R147" s="32"/>
      <c r="S147" s="32"/>
      <c r="T147" s="32"/>
      <c r="U147" s="32"/>
      <c r="V147" s="32"/>
    </row>
    <row r="148" spans="1:22" s="80" customFormat="1" ht="18.75" customHeight="1" x14ac:dyDescent="0.2">
      <c r="A148" s="32"/>
      <c r="B148" s="73" t="s">
        <v>198</v>
      </c>
      <c r="C148" s="32" t="s">
        <v>140</v>
      </c>
      <c r="D148" s="68">
        <v>336000</v>
      </c>
      <c r="E148" s="62">
        <v>0</v>
      </c>
      <c r="F148" s="63">
        <v>1000000</v>
      </c>
      <c r="G148" s="67">
        <f>D148-E148+F148</f>
        <v>1336000</v>
      </c>
      <c r="H148" s="36"/>
      <c r="I148" s="51" t="s">
        <v>73</v>
      </c>
      <c r="J148" s="32" t="s">
        <v>74</v>
      </c>
      <c r="K148" s="62">
        <f t="shared" ref="K148" si="139">E148</f>
        <v>0</v>
      </c>
      <c r="L148" s="63">
        <f t="shared" ref="L148" si="140">F148</f>
        <v>1000000</v>
      </c>
      <c r="M148" s="100">
        <f t="shared" ref="M148" si="141">L148-K148</f>
        <v>1000000</v>
      </c>
      <c r="N148" s="34"/>
      <c r="O148" s="32"/>
      <c r="P148" s="32"/>
      <c r="Q148" s="32"/>
      <c r="R148" s="32"/>
      <c r="S148" s="32"/>
      <c r="T148" s="32"/>
      <c r="U148" s="32"/>
      <c r="V148" s="32"/>
    </row>
    <row r="149" spans="1:22" s="80" customFormat="1" ht="18.75" customHeight="1" x14ac:dyDescent="0.2">
      <c r="A149" s="32"/>
      <c r="B149" s="140" t="s">
        <v>204</v>
      </c>
      <c r="C149" s="50" t="s">
        <v>174</v>
      </c>
      <c r="D149" s="68"/>
      <c r="E149" s="62"/>
      <c r="F149" s="63"/>
      <c r="G149" s="67"/>
      <c r="H149" s="36"/>
      <c r="I149" s="51"/>
      <c r="J149" s="32"/>
      <c r="K149" s="62"/>
      <c r="L149" s="63"/>
      <c r="M149" s="100"/>
      <c r="N149" s="34"/>
      <c r="O149" s="32"/>
      <c r="P149" s="32"/>
      <c r="Q149" s="32"/>
      <c r="R149" s="32"/>
      <c r="S149" s="32"/>
      <c r="T149" s="32"/>
      <c r="U149" s="32"/>
      <c r="V149" s="32"/>
    </row>
    <row r="150" spans="1:22" s="80" customFormat="1" ht="18.75" customHeight="1" x14ac:dyDescent="0.2">
      <c r="A150" s="32"/>
      <c r="B150" s="73" t="s">
        <v>199</v>
      </c>
      <c r="C150" s="32" t="s">
        <v>200</v>
      </c>
      <c r="D150" s="68">
        <v>411504.4</v>
      </c>
      <c r="E150" s="62">
        <v>0</v>
      </c>
      <c r="F150" s="63">
        <v>1200000</v>
      </c>
      <c r="G150" s="67">
        <f>D150-E150+F150</f>
        <v>1611504.4</v>
      </c>
      <c r="H150" s="36"/>
      <c r="I150" s="51" t="s">
        <v>73</v>
      </c>
      <c r="J150" s="32" t="s">
        <v>74</v>
      </c>
      <c r="K150" s="62">
        <f t="shared" ref="K150" si="142">E150</f>
        <v>0</v>
      </c>
      <c r="L150" s="63">
        <f t="shared" ref="L150" si="143">F150</f>
        <v>1200000</v>
      </c>
      <c r="M150" s="100">
        <f t="shared" ref="M150" si="144">L150-K150</f>
        <v>1200000</v>
      </c>
      <c r="N150" s="34"/>
      <c r="O150" s="32"/>
      <c r="P150" s="32"/>
      <c r="Q150" s="32"/>
      <c r="R150" s="32"/>
      <c r="S150" s="32"/>
      <c r="T150" s="32"/>
      <c r="U150" s="32"/>
      <c r="V150" s="32"/>
    </row>
    <row r="151" spans="1:22" s="80" customFormat="1" ht="24.75" customHeight="1" thickBot="1" x14ac:dyDescent="0.25">
      <c r="A151" s="32"/>
      <c r="B151" s="236" t="s">
        <v>202</v>
      </c>
      <c r="C151" s="237"/>
      <c r="D151" s="65">
        <f>SUM(D147:D150)</f>
        <v>4507504.4000000004</v>
      </c>
      <c r="E151" s="66">
        <f t="shared" ref="E151:G151" si="145">SUM(E147:E150)</f>
        <v>0</v>
      </c>
      <c r="F151" s="64">
        <f t="shared" si="145"/>
        <v>2627490.4699999997</v>
      </c>
      <c r="G151" s="33">
        <f t="shared" si="145"/>
        <v>7134994.8699999992</v>
      </c>
      <c r="H151" s="163"/>
      <c r="I151" s="75"/>
      <c r="J151" s="76" t="s">
        <v>119</v>
      </c>
      <c r="K151" s="66">
        <f t="shared" ref="K151" si="146">SUM(K147:K150)</f>
        <v>0</v>
      </c>
      <c r="L151" s="64">
        <f t="shared" ref="L151" si="147">SUM(L147:L150)</f>
        <v>2627490.4699999997</v>
      </c>
      <c r="M151" s="60">
        <f>M146</f>
        <v>2627490.4699999997</v>
      </c>
      <c r="N151" s="34"/>
      <c r="O151" s="32"/>
      <c r="P151" s="32"/>
      <c r="Q151" s="32"/>
      <c r="R151" s="32"/>
      <c r="S151" s="32"/>
      <c r="T151" s="32"/>
      <c r="U151" s="32"/>
      <c r="V151" s="32"/>
    </row>
    <row r="152" spans="1:22" s="80" customFormat="1" ht="29.25" customHeight="1" thickBot="1" x14ac:dyDescent="0.25">
      <c r="A152" s="32"/>
      <c r="B152" s="284" t="s">
        <v>246</v>
      </c>
      <c r="C152" s="285"/>
      <c r="D152" s="184">
        <f>+D151+D143+D135+D126+D114</f>
        <v>20395345.299999997</v>
      </c>
      <c r="E152" s="184">
        <f>+E151+E143+E135+E126+E114</f>
        <v>6066807.4900000002</v>
      </c>
      <c r="F152" s="184">
        <f>+F151+F143+F135+F126+F114</f>
        <v>6066807.4900000002</v>
      </c>
      <c r="G152" s="184">
        <f>+G151+G143+G135+G126+G114</f>
        <v>20395345.299999997</v>
      </c>
      <c r="H152" s="185"/>
      <c r="I152" s="284" t="s">
        <v>209</v>
      </c>
      <c r="J152" s="285"/>
      <c r="K152" s="184">
        <f>+K151+K143+K135+K126+K114</f>
        <v>6066807.4900000002</v>
      </c>
      <c r="L152" s="184">
        <f>+L151+L143+L135+L126+L114</f>
        <v>6066807.4900000002</v>
      </c>
      <c r="M152" s="208">
        <f>+M151+M143+M135+M126+M114</f>
        <v>0</v>
      </c>
      <c r="N152" s="34"/>
      <c r="O152" s="231"/>
      <c r="P152" s="32"/>
      <c r="Q152" s="32"/>
      <c r="R152" s="32"/>
      <c r="S152" s="32"/>
      <c r="T152" s="32"/>
      <c r="U152" s="32"/>
      <c r="V152" s="32"/>
    </row>
    <row r="153" spans="1:22" s="80" customFormat="1" ht="16.5" customHeight="1" x14ac:dyDescent="0.2">
      <c r="A153" s="32"/>
      <c r="B153" s="141"/>
      <c r="C153" s="142"/>
      <c r="D153" s="34"/>
      <c r="E153" s="143"/>
      <c r="F153" s="144"/>
      <c r="G153" s="34"/>
      <c r="H153" s="36"/>
      <c r="I153" s="31"/>
      <c r="J153" s="145"/>
      <c r="K153" s="143"/>
      <c r="L153" s="144"/>
      <c r="M153" s="96"/>
      <c r="N153" s="34"/>
      <c r="O153" s="32"/>
      <c r="P153" s="32"/>
      <c r="Q153" s="32"/>
      <c r="R153" s="32"/>
      <c r="S153" s="32"/>
      <c r="T153" s="32"/>
      <c r="U153" s="32"/>
      <c r="V153" s="32"/>
    </row>
    <row r="154" spans="1:22" s="80" customFormat="1" ht="21.75" customHeight="1" x14ac:dyDescent="0.2">
      <c r="A154" s="32"/>
      <c r="B154" s="291" t="s">
        <v>249</v>
      </c>
      <c r="C154" s="292"/>
      <c r="D154" s="292"/>
      <c r="E154" s="292"/>
      <c r="F154" s="292"/>
      <c r="G154" s="293"/>
      <c r="H154" s="36"/>
      <c r="I154" s="31"/>
      <c r="J154" s="145"/>
      <c r="K154" s="143"/>
      <c r="L154" s="144"/>
      <c r="M154" s="96"/>
      <c r="N154" s="34"/>
      <c r="O154" s="32"/>
      <c r="P154" s="32"/>
      <c r="Q154" s="32"/>
      <c r="R154" s="32"/>
      <c r="S154" s="32"/>
      <c r="T154" s="32"/>
      <c r="U154" s="32"/>
      <c r="V154" s="32"/>
    </row>
    <row r="155" spans="1:22" s="80" customFormat="1" ht="15" customHeight="1" x14ac:dyDescent="0.2">
      <c r="A155" s="32"/>
      <c r="B155" s="186"/>
      <c r="C155" s="187"/>
      <c r="D155" s="187"/>
      <c r="E155" s="187"/>
      <c r="F155" s="187"/>
      <c r="G155" s="187"/>
      <c r="H155" s="36"/>
      <c r="I155" s="32"/>
      <c r="J155" s="181"/>
      <c r="K155" s="143"/>
      <c r="L155" s="144"/>
      <c r="M155" s="96"/>
      <c r="N155" s="34"/>
      <c r="O155" s="32"/>
      <c r="P155" s="32"/>
      <c r="Q155" s="32"/>
      <c r="R155" s="32"/>
      <c r="S155" s="32"/>
      <c r="T155" s="32"/>
      <c r="U155" s="32"/>
      <c r="V155" s="32"/>
    </row>
    <row r="156" spans="1:22" s="80" customFormat="1" ht="18.75" customHeight="1" x14ac:dyDescent="0.2">
      <c r="A156" s="32"/>
      <c r="B156" s="85" t="s">
        <v>250</v>
      </c>
      <c r="C156" s="86"/>
      <c r="D156" s="87"/>
      <c r="E156" s="88"/>
      <c r="F156" s="89"/>
      <c r="G156" s="90"/>
      <c r="H156" s="161"/>
      <c r="I156" s="56"/>
      <c r="J156" s="57"/>
      <c r="K156" s="57"/>
      <c r="L156" s="57"/>
      <c r="M156" s="59"/>
      <c r="N156" s="34"/>
      <c r="O156" s="32"/>
      <c r="P156" s="32"/>
      <c r="Q156" s="32"/>
      <c r="R156" s="32"/>
      <c r="S156" s="32"/>
      <c r="T156" s="32"/>
      <c r="U156" s="32"/>
      <c r="V156" s="32"/>
    </row>
    <row r="157" spans="1:22" s="80" customFormat="1" ht="11.25" customHeight="1" x14ac:dyDescent="0.2">
      <c r="A157" s="32"/>
      <c r="B157" s="140" t="s">
        <v>252</v>
      </c>
      <c r="C157" s="50" t="s">
        <v>125</v>
      </c>
      <c r="D157" s="68"/>
      <c r="E157" s="62"/>
      <c r="F157" s="63"/>
      <c r="G157" s="67"/>
      <c r="H157" s="162"/>
      <c r="I157" s="49" t="s">
        <v>69</v>
      </c>
      <c r="J157" s="50" t="s">
        <v>70</v>
      </c>
      <c r="K157" s="31"/>
      <c r="L157" s="31"/>
      <c r="M157" s="79">
        <f>M158</f>
        <v>-2917847.76</v>
      </c>
      <c r="N157" s="34"/>
      <c r="O157" s="32"/>
      <c r="P157" s="32"/>
      <c r="Q157" s="32"/>
      <c r="R157" s="32"/>
      <c r="S157" s="32"/>
      <c r="T157" s="32"/>
      <c r="U157" s="32"/>
      <c r="V157" s="32"/>
    </row>
    <row r="158" spans="1:22" s="80" customFormat="1" ht="18.75" customHeight="1" thickBot="1" x14ac:dyDescent="0.25">
      <c r="A158" s="32"/>
      <c r="B158" s="209" t="s">
        <v>251</v>
      </c>
      <c r="C158" s="210" t="s">
        <v>140</v>
      </c>
      <c r="D158" s="211">
        <v>5449176.7599999998</v>
      </c>
      <c r="E158" s="212">
        <f>D158-2531329</f>
        <v>2917847.76</v>
      </c>
      <c r="F158" s="213">
        <v>0</v>
      </c>
      <c r="G158" s="214">
        <f t="shared" ref="G158" si="148">D158-E158+F158</f>
        <v>2531329</v>
      </c>
      <c r="H158" s="215"/>
      <c r="I158" s="216" t="s">
        <v>73</v>
      </c>
      <c r="J158" s="210" t="s">
        <v>74</v>
      </c>
      <c r="K158" s="212">
        <f t="shared" ref="K158" si="149">E158</f>
        <v>2917847.76</v>
      </c>
      <c r="L158" s="213">
        <f t="shared" ref="L158" si="150">F158</f>
        <v>0</v>
      </c>
      <c r="M158" s="217">
        <f t="shared" ref="M158" si="151">L158-K158</f>
        <v>-2917847.76</v>
      </c>
      <c r="N158" s="34"/>
      <c r="O158" s="32"/>
      <c r="P158" s="32"/>
      <c r="Q158" s="32"/>
      <c r="R158" s="32"/>
      <c r="S158" s="32"/>
      <c r="T158" s="32"/>
      <c r="U158" s="32"/>
      <c r="V158" s="32"/>
    </row>
    <row r="159" spans="1:22" s="80" customFormat="1" ht="8.25" customHeight="1" thickBot="1" x14ac:dyDescent="0.25">
      <c r="A159" s="32"/>
      <c r="B159" s="218"/>
      <c r="C159" s="142"/>
      <c r="D159" s="34"/>
      <c r="E159" s="143"/>
      <c r="F159" s="144"/>
      <c r="G159" s="34"/>
      <c r="H159" s="36"/>
      <c r="I159" s="31"/>
      <c r="J159" s="145"/>
      <c r="K159" s="143"/>
      <c r="L159" s="144"/>
      <c r="M159" s="205"/>
      <c r="N159" s="34"/>
      <c r="O159" s="32"/>
      <c r="P159" s="32"/>
      <c r="Q159" s="32"/>
      <c r="R159" s="32"/>
      <c r="S159" s="32"/>
      <c r="T159" s="32"/>
      <c r="U159" s="32"/>
      <c r="V159" s="32"/>
    </row>
    <row r="160" spans="1:22" s="80" customFormat="1" ht="24.75" customHeight="1" x14ac:dyDescent="0.2">
      <c r="A160" s="32"/>
      <c r="B160" s="167" t="s">
        <v>254</v>
      </c>
      <c r="C160" s="168"/>
      <c r="D160" s="169"/>
      <c r="E160" s="170"/>
      <c r="F160" s="171"/>
      <c r="G160" s="172"/>
      <c r="H160" s="173"/>
      <c r="I160" s="174"/>
      <c r="J160" s="175"/>
      <c r="K160" s="175"/>
      <c r="L160" s="175"/>
      <c r="M160" s="176"/>
      <c r="N160" s="32" t="s">
        <v>358</v>
      </c>
      <c r="O160" s="32"/>
      <c r="P160" s="32"/>
      <c r="Q160" s="32"/>
      <c r="R160" s="32"/>
      <c r="S160" s="32"/>
      <c r="T160" s="32"/>
      <c r="U160" s="32"/>
      <c r="V160" s="32"/>
    </row>
    <row r="161" spans="1:22" s="80" customFormat="1" ht="15" customHeight="1" x14ac:dyDescent="0.2">
      <c r="A161" s="32"/>
      <c r="B161" s="140" t="s">
        <v>255</v>
      </c>
      <c r="C161" s="50" t="s">
        <v>125</v>
      </c>
      <c r="D161" s="68"/>
      <c r="E161" s="62"/>
      <c r="F161" s="63"/>
      <c r="G161" s="67"/>
      <c r="H161" s="162"/>
      <c r="I161" s="49" t="s">
        <v>69</v>
      </c>
      <c r="J161" s="50" t="s">
        <v>70</v>
      </c>
      <c r="K161" s="31"/>
      <c r="L161" s="31"/>
      <c r="M161" s="79">
        <f>M162</f>
        <v>-1818804.3599999994</v>
      </c>
      <c r="N161" s="34"/>
      <c r="O161" s="32"/>
      <c r="P161" s="32"/>
      <c r="Q161" s="32"/>
      <c r="R161" s="32"/>
      <c r="S161" s="32"/>
      <c r="T161" s="32"/>
      <c r="U161" s="32"/>
      <c r="V161" s="32"/>
    </row>
    <row r="162" spans="1:22" s="80" customFormat="1" ht="16.5" customHeight="1" x14ac:dyDescent="0.2">
      <c r="A162" s="32"/>
      <c r="B162" s="219" t="s">
        <v>253</v>
      </c>
      <c r="C162" s="188" t="s">
        <v>140</v>
      </c>
      <c r="D162" s="189">
        <v>40019050</v>
      </c>
      <c r="E162" s="190">
        <f>D162-38200245.64</f>
        <v>1818804.3599999994</v>
      </c>
      <c r="F162" s="191">
        <v>0</v>
      </c>
      <c r="G162" s="192">
        <f t="shared" ref="G162" si="152">D162-E162+F162</f>
        <v>38200245.640000001</v>
      </c>
      <c r="H162" s="193"/>
      <c r="I162" s="194" t="s">
        <v>73</v>
      </c>
      <c r="J162" s="188" t="s">
        <v>74</v>
      </c>
      <c r="K162" s="190">
        <f t="shared" ref="K162" si="153">E162</f>
        <v>1818804.3599999994</v>
      </c>
      <c r="L162" s="191">
        <f t="shared" ref="L162" si="154">F162</f>
        <v>0</v>
      </c>
      <c r="M162" s="220">
        <f t="shared" ref="M162" si="155">L162-K162</f>
        <v>-1818804.3599999994</v>
      </c>
      <c r="N162" s="34"/>
      <c r="O162" s="32"/>
      <c r="P162" s="32"/>
      <c r="Q162" s="32"/>
      <c r="R162" s="32"/>
      <c r="S162" s="32"/>
      <c r="T162" s="32"/>
      <c r="U162" s="32"/>
      <c r="V162" s="32"/>
    </row>
    <row r="163" spans="1:22" s="80" customFormat="1" ht="9.75" customHeight="1" x14ac:dyDescent="0.2">
      <c r="A163" s="32"/>
      <c r="B163" s="141"/>
      <c r="C163" s="142"/>
      <c r="D163" s="34"/>
      <c r="E163" s="143"/>
      <c r="F163" s="144"/>
      <c r="G163" s="34"/>
      <c r="H163" s="36"/>
      <c r="I163" s="31"/>
      <c r="J163" s="145"/>
      <c r="K163" s="143"/>
      <c r="L163" s="144"/>
      <c r="M163" s="96"/>
      <c r="N163" s="34"/>
      <c r="O163" s="32"/>
      <c r="P163" s="32"/>
      <c r="Q163" s="32"/>
      <c r="R163" s="32"/>
      <c r="S163" s="32"/>
      <c r="T163" s="32"/>
      <c r="U163" s="32"/>
      <c r="V163" s="32"/>
    </row>
    <row r="164" spans="1:22" s="80" customFormat="1" ht="20.25" customHeight="1" x14ac:dyDescent="0.2">
      <c r="A164" s="32"/>
      <c r="B164" s="85" t="s">
        <v>257</v>
      </c>
      <c r="C164" s="86"/>
      <c r="D164" s="87"/>
      <c r="E164" s="88"/>
      <c r="F164" s="89"/>
      <c r="G164" s="90"/>
      <c r="H164" s="161"/>
      <c r="I164" s="56"/>
      <c r="J164" s="57"/>
      <c r="K164" s="57"/>
      <c r="L164" s="57"/>
      <c r="M164" s="59"/>
      <c r="N164" s="34"/>
      <c r="O164" s="32"/>
      <c r="P164" s="32"/>
      <c r="Q164" s="32"/>
      <c r="R164" s="32"/>
      <c r="S164" s="32"/>
      <c r="T164" s="32"/>
      <c r="U164" s="32"/>
      <c r="V164" s="32"/>
    </row>
    <row r="165" spans="1:22" s="80" customFormat="1" ht="13.5" customHeight="1" x14ac:dyDescent="0.2">
      <c r="A165" s="32"/>
      <c r="B165" s="140" t="s">
        <v>260</v>
      </c>
      <c r="C165" s="50" t="s">
        <v>137</v>
      </c>
      <c r="D165" s="68"/>
      <c r="E165" s="62"/>
      <c r="F165" s="63"/>
      <c r="G165" s="67"/>
      <c r="H165" s="162"/>
      <c r="I165" s="49" t="s">
        <v>69</v>
      </c>
      <c r="J165" s="50" t="s">
        <v>70</v>
      </c>
      <c r="K165" s="31"/>
      <c r="L165" s="31"/>
      <c r="M165" s="79">
        <f>M166</f>
        <v>-4844292.9600000009</v>
      </c>
      <c r="N165" s="34"/>
      <c r="O165" s="32"/>
      <c r="P165" s="32"/>
      <c r="Q165" s="32"/>
      <c r="R165" s="32"/>
      <c r="S165" s="32"/>
      <c r="T165" s="32"/>
      <c r="U165" s="32"/>
      <c r="V165" s="32"/>
    </row>
    <row r="166" spans="1:22" s="80" customFormat="1" ht="20.25" customHeight="1" x14ac:dyDescent="0.2">
      <c r="A166" s="32"/>
      <c r="B166" s="219" t="s">
        <v>256</v>
      </c>
      <c r="C166" s="188" t="s">
        <v>179</v>
      </c>
      <c r="D166" s="189">
        <v>66762000</v>
      </c>
      <c r="E166" s="190">
        <f>D166-61917707.04</f>
        <v>4844292.9600000009</v>
      </c>
      <c r="F166" s="191">
        <v>0</v>
      </c>
      <c r="G166" s="192">
        <f t="shared" ref="G166" si="156">D166-E166+F166</f>
        <v>61917707.039999999</v>
      </c>
      <c r="H166" s="193"/>
      <c r="I166" s="194" t="s">
        <v>73</v>
      </c>
      <c r="J166" s="188" t="s">
        <v>74</v>
      </c>
      <c r="K166" s="190">
        <f t="shared" ref="K166" si="157">E166</f>
        <v>4844292.9600000009</v>
      </c>
      <c r="L166" s="191">
        <f t="shared" ref="L166" si="158">F166</f>
        <v>0</v>
      </c>
      <c r="M166" s="220">
        <f t="shared" ref="M166" si="159">L166-K166</f>
        <v>-4844292.9600000009</v>
      </c>
      <c r="N166" s="34"/>
      <c r="O166" s="32"/>
      <c r="P166" s="32"/>
      <c r="Q166" s="32"/>
      <c r="R166" s="32"/>
      <c r="S166" s="32"/>
      <c r="T166" s="32"/>
      <c r="U166" s="32"/>
      <c r="V166" s="32"/>
    </row>
    <row r="167" spans="1:22" s="80" customFormat="1" ht="9.75" customHeight="1" x14ac:dyDescent="0.2">
      <c r="A167" s="32"/>
      <c r="B167" s="141"/>
      <c r="C167" s="142"/>
      <c r="D167" s="34"/>
      <c r="E167" s="143"/>
      <c r="F167" s="144"/>
      <c r="G167" s="34"/>
      <c r="H167" s="36"/>
      <c r="I167" s="31"/>
      <c r="J167" s="145"/>
      <c r="K167" s="143"/>
      <c r="L167" s="144"/>
      <c r="M167" s="96"/>
      <c r="N167" s="34"/>
      <c r="O167" s="32"/>
      <c r="P167" s="32"/>
      <c r="Q167" s="32"/>
      <c r="R167" s="32"/>
      <c r="S167" s="32"/>
      <c r="T167" s="32"/>
      <c r="U167" s="32"/>
      <c r="V167" s="32"/>
    </row>
    <row r="168" spans="1:22" s="80" customFormat="1" ht="15.75" customHeight="1" x14ac:dyDescent="0.2">
      <c r="A168" s="32"/>
      <c r="B168" s="85" t="s">
        <v>259</v>
      </c>
      <c r="C168" s="86"/>
      <c r="D168" s="87"/>
      <c r="E168" s="88"/>
      <c r="F168" s="89"/>
      <c r="G168" s="90"/>
      <c r="H168" s="161"/>
      <c r="I168" s="56"/>
      <c r="J168" s="57"/>
      <c r="K168" s="57"/>
      <c r="L168" s="57"/>
      <c r="M168" s="59"/>
      <c r="N168" s="34"/>
      <c r="O168" s="32"/>
      <c r="P168" s="32"/>
      <c r="Q168" s="32"/>
      <c r="R168" s="32"/>
      <c r="S168" s="32"/>
      <c r="T168" s="32"/>
      <c r="U168" s="32"/>
      <c r="V168" s="32"/>
    </row>
    <row r="169" spans="1:22" s="80" customFormat="1" ht="15.75" customHeight="1" x14ac:dyDescent="0.2">
      <c r="A169" s="32"/>
      <c r="B169" s="140" t="s">
        <v>261</v>
      </c>
      <c r="C169" s="50" t="s">
        <v>137</v>
      </c>
      <c r="D169" s="68"/>
      <c r="E169" s="62"/>
      <c r="F169" s="63"/>
      <c r="G169" s="67"/>
      <c r="H169" s="162"/>
      <c r="I169" s="49" t="s">
        <v>69</v>
      </c>
      <c r="J169" s="50" t="s">
        <v>70</v>
      </c>
      <c r="K169" s="31"/>
      <c r="L169" s="31"/>
      <c r="M169" s="79">
        <f>M170</f>
        <v>7000000</v>
      </c>
      <c r="N169" s="34"/>
      <c r="O169" s="32"/>
      <c r="P169" s="32"/>
      <c r="Q169" s="32"/>
      <c r="R169" s="32"/>
      <c r="S169" s="32"/>
      <c r="T169" s="32"/>
      <c r="U169" s="32"/>
      <c r="V169" s="32"/>
    </row>
    <row r="170" spans="1:22" s="80" customFormat="1" ht="15.75" customHeight="1" x14ac:dyDescent="0.2">
      <c r="A170" s="32"/>
      <c r="B170" s="219" t="s">
        <v>258</v>
      </c>
      <c r="C170" s="188" t="s">
        <v>74</v>
      </c>
      <c r="D170" s="189">
        <v>4040</v>
      </c>
      <c r="E170" s="190">
        <v>0</v>
      </c>
      <c r="F170" s="191">
        <v>7000000</v>
      </c>
      <c r="G170" s="192">
        <f t="shared" ref="G170" si="160">D170-E170+F170</f>
        <v>7004040</v>
      </c>
      <c r="H170" s="193"/>
      <c r="I170" s="194" t="s">
        <v>73</v>
      </c>
      <c r="J170" s="188" t="s">
        <v>74</v>
      </c>
      <c r="K170" s="190">
        <f t="shared" ref="K170" si="161">E170</f>
        <v>0</v>
      </c>
      <c r="L170" s="191">
        <f t="shared" ref="L170" si="162">F170</f>
        <v>7000000</v>
      </c>
      <c r="M170" s="220">
        <f t="shared" ref="M170" si="163">L170-K170</f>
        <v>7000000</v>
      </c>
      <c r="N170" s="34"/>
      <c r="O170" s="32"/>
      <c r="P170" s="32"/>
      <c r="Q170" s="32"/>
      <c r="R170" s="32"/>
      <c r="S170" s="32"/>
      <c r="T170" s="32"/>
      <c r="U170" s="32"/>
      <c r="V170" s="32"/>
    </row>
    <row r="171" spans="1:22" s="80" customFormat="1" ht="12.75" customHeight="1" x14ac:dyDescent="0.2">
      <c r="A171" s="32"/>
      <c r="B171" s="182"/>
      <c r="C171" s="178"/>
      <c r="D171" s="179"/>
      <c r="E171" s="180"/>
      <c r="F171" s="183"/>
      <c r="G171" s="34"/>
      <c r="H171" s="36"/>
      <c r="I171" s="31"/>
      <c r="J171" s="145"/>
      <c r="K171" s="143"/>
      <c r="L171" s="144"/>
      <c r="M171" s="96"/>
      <c r="N171" s="34"/>
      <c r="O171" s="32"/>
      <c r="P171" s="32"/>
      <c r="Q171" s="32"/>
      <c r="R171" s="32"/>
      <c r="S171" s="32"/>
      <c r="T171" s="32"/>
      <c r="U171" s="32"/>
      <c r="V171" s="32"/>
    </row>
    <row r="172" spans="1:22" s="80" customFormat="1" ht="21.75" customHeight="1" x14ac:dyDescent="0.2">
      <c r="A172" s="32"/>
      <c r="B172" s="85" t="s">
        <v>263</v>
      </c>
      <c r="C172" s="86"/>
      <c r="D172" s="87"/>
      <c r="E172" s="88"/>
      <c r="F172" s="89"/>
      <c r="G172" s="90"/>
      <c r="H172" s="161"/>
      <c r="I172" s="56"/>
      <c r="J172" s="57"/>
      <c r="K172" s="57"/>
      <c r="L172" s="57"/>
      <c r="M172" s="59"/>
      <c r="N172" s="34"/>
      <c r="O172" s="32"/>
      <c r="P172" s="32"/>
      <c r="Q172" s="32"/>
      <c r="R172" s="32"/>
      <c r="S172" s="32"/>
      <c r="T172" s="32"/>
      <c r="U172" s="32"/>
      <c r="V172" s="32"/>
    </row>
    <row r="173" spans="1:22" s="80" customFormat="1" ht="15" customHeight="1" x14ac:dyDescent="0.2">
      <c r="A173" s="32"/>
      <c r="B173" s="140" t="s">
        <v>264</v>
      </c>
      <c r="C173" s="50" t="s">
        <v>137</v>
      </c>
      <c r="D173" s="68"/>
      <c r="E173" s="62"/>
      <c r="F173" s="63"/>
      <c r="G173" s="67"/>
      <c r="H173" s="162"/>
      <c r="I173" s="49" t="s">
        <v>69</v>
      </c>
      <c r="J173" s="50" t="s">
        <v>70</v>
      </c>
      <c r="K173" s="31"/>
      <c r="L173" s="31"/>
      <c r="M173" s="79">
        <f>M174</f>
        <v>-14020</v>
      </c>
      <c r="N173" s="34"/>
      <c r="O173" s="32"/>
      <c r="P173" s="32"/>
      <c r="Q173" s="32"/>
      <c r="R173" s="32"/>
      <c r="S173" s="32"/>
      <c r="T173" s="32"/>
      <c r="U173" s="32"/>
      <c r="V173" s="32"/>
    </row>
    <row r="174" spans="1:22" s="80" customFormat="1" ht="17.25" customHeight="1" x14ac:dyDescent="0.2">
      <c r="A174" s="32"/>
      <c r="B174" s="219" t="s">
        <v>262</v>
      </c>
      <c r="C174" s="188" t="s">
        <v>179</v>
      </c>
      <c r="D174" s="189">
        <v>14020</v>
      </c>
      <c r="E174" s="190">
        <v>14020</v>
      </c>
      <c r="F174" s="191">
        <v>0</v>
      </c>
      <c r="G174" s="192">
        <f t="shared" ref="G174" si="164">D174-E174+F174</f>
        <v>0</v>
      </c>
      <c r="H174" s="193"/>
      <c r="I174" s="194" t="s">
        <v>73</v>
      </c>
      <c r="J174" s="188" t="s">
        <v>74</v>
      </c>
      <c r="K174" s="190">
        <f t="shared" ref="K174" si="165">E174</f>
        <v>14020</v>
      </c>
      <c r="L174" s="191">
        <f t="shared" ref="L174" si="166">F174</f>
        <v>0</v>
      </c>
      <c r="M174" s="220">
        <f t="shared" ref="M174" si="167">L174-K174</f>
        <v>-14020</v>
      </c>
      <c r="N174" s="34"/>
      <c r="O174" s="32"/>
      <c r="P174" s="32"/>
      <c r="Q174" s="32"/>
      <c r="R174" s="32"/>
      <c r="S174" s="32"/>
      <c r="T174" s="32"/>
      <c r="U174" s="32"/>
      <c r="V174" s="32"/>
    </row>
    <row r="175" spans="1:22" s="80" customFormat="1" ht="15" customHeight="1" x14ac:dyDescent="0.2">
      <c r="A175" s="32"/>
      <c r="B175" s="182"/>
      <c r="C175" s="178"/>
      <c r="D175" s="179"/>
      <c r="E175" s="180"/>
      <c r="F175" s="183"/>
      <c r="G175" s="34"/>
      <c r="H175" s="36"/>
      <c r="I175" s="31"/>
      <c r="J175" s="145"/>
      <c r="K175" s="143"/>
      <c r="L175" s="144"/>
      <c r="M175" s="96"/>
      <c r="N175" s="34"/>
      <c r="O175" s="32"/>
      <c r="P175" s="32"/>
      <c r="Q175" s="32"/>
      <c r="R175" s="32"/>
      <c r="S175" s="32"/>
      <c r="T175" s="32"/>
      <c r="U175" s="32"/>
      <c r="V175" s="32"/>
    </row>
    <row r="176" spans="1:22" s="80" customFormat="1" ht="15" customHeight="1" x14ac:dyDescent="0.2">
      <c r="A176" s="32"/>
      <c r="B176" s="85" t="s">
        <v>267</v>
      </c>
      <c r="C176" s="86"/>
      <c r="D176" s="87"/>
      <c r="E176" s="88"/>
      <c r="F176" s="89"/>
      <c r="G176" s="90"/>
      <c r="H176" s="161"/>
      <c r="I176" s="56"/>
      <c r="J176" s="57"/>
      <c r="K176" s="57"/>
      <c r="L176" s="57"/>
      <c r="M176" s="59"/>
      <c r="N176" s="34"/>
      <c r="O176" s="32"/>
      <c r="P176" s="32"/>
      <c r="Q176" s="32"/>
      <c r="R176" s="32"/>
      <c r="S176" s="32"/>
      <c r="T176" s="32"/>
      <c r="U176" s="32"/>
      <c r="V176" s="32"/>
    </row>
    <row r="177" spans="1:22" s="80" customFormat="1" ht="18" customHeight="1" x14ac:dyDescent="0.2">
      <c r="A177" s="32"/>
      <c r="B177" s="140" t="s">
        <v>266</v>
      </c>
      <c r="C177" s="50" t="s">
        <v>137</v>
      </c>
      <c r="D177" s="68"/>
      <c r="E177" s="62"/>
      <c r="F177" s="63"/>
      <c r="G177" s="67"/>
      <c r="H177" s="162"/>
      <c r="I177" s="49" t="s">
        <v>69</v>
      </c>
      <c r="J177" s="50" t="s">
        <v>70</v>
      </c>
      <c r="K177" s="31"/>
      <c r="L177" s="31"/>
      <c r="M177" s="79">
        <f>M178</f>
        <v>2594965.08</v>
      </c>
      <c r="N177" s="34"/>
      <c r="O177" s="32"/>
      <c r="P177" s="32"/>
      <c r="Q177" s="32"/>
      <c r="R177" s="32"/>
      <c r="S177" s="32"/>
      <c r="T177" s="32"/>
      <c r="U177" s="32"/>
      <c r="V177" s="32"/>
    </row>
    <row r="178" spans="1:22" s="80" customFormat="1" ht="16.5" customHeight="1" x14ac:dyDescent="0.2">
      <c r="A178" s="32"/>
      <c r="B178" s="219" t="s">
        <v>265</v>
      </c>
      <c r="C178" s="188" t="s">
        <v>179</v>
      </c>
      <c r="D178" s="189">
        <v>2231</v>
      </c>
      <c r="E178" s="190">
        <v>0</v>
      </c>
      <c r="F178" s="191">
        <v>2594965.08</v>
      </c>
      <c r="G178" s="192">
        <f t="shared" ref="G178" si="168">D178-E178+F178</f>
        <v>2597196.08</v>
      </c>
      <c r="H178" s="193"/>
      <c r="I178" s="194" t="s">
        <v>73</v>
      </c>
      <c r="J178" s="188" t="s">
        <v>74</v>
      </c>
      <c r="K178" s="190">
        <f t="shared" ref="K178" si="169">E178</f>
        <v>0</v>
      </c>
      <c r="L178" s="191">
        <f t="shared" ref="L178" si="170">F178</f>
        <v>2594965.08</v>
      </c>
      <c r="M178" s="220">
        <f t="shared" ref="M178" si="171">L178-K178</f>
        <v>2594965.08</v>
      </c>
      <c r="N178" s="34"/>
      <c r="O178" s="32"/>
      <c r="P178" s="32"/>
      <c r="Q178" s="32"/>
      <c r="R178" s="32"/>
      <c r="S178" s="32"/>
      <c r="T178" s="32"/>
      <c r="U178" s="32"/>
      <c r="V178" s="32"/>
    </row>
    <row r="179" spans="1:22" s="80" customFormat="1" ht="15" customHeight="1" thickBot="1" x14ac:dyDescent="0.25">
      <c r="A179" s="32"/>
      <c r="B179" s="182"/>
      <c r="C179" s="178"/>
      <c r="D179" s="179"/>
      <c r="E179" s="180"/>
      <c r="F179" s="183"/>
      <c r="G179" s="34"/>
      <c r="H179" s="36"/>
      <c r="I179" s="31"/>
      <c r="J179" s="145"/>
      <c r="K179" s="143"/>
      <c r="L179" s="144"/>
      <c r="M179" s="96"/>
      <c r="N179" s="34"/>
      <c r="O179" s="32"/>
      <c r="P179" s="32"/>
      <c r="Q179" s="32"/>
      <c r="R179" s="32"/>
      <c r="S179" s="32"/>
      <c r="T179" s="32"/>
      <c r="U179" s="32"/>
      <c r="V179" s="32"/>
    </row>
    <row r="180" spans="1:22" s="80" customFormat="1" ht="22.5" customHeight="1" thickBot="1" x14ac:dyDescent="0.25">
      <c r="A180" s="32"/>
      <c r="B180" s="286" t="s">
        <v>268</v>
      </c>
      <c r="C180" s="287"/>
      <c r="D180" s="195">
        <f>D158+D162+D166+D170+D174+D178</f>
        <v>112250517.75999999</v>
      </c>
      <c r="E180" s="195">
        <f t="shared" ref="E180:G180" si="172">E158+E162+E166+E170+E174+E178</f>
        <v>9594965.0800000001</v>
      </c>
      <c r="F180" s="195">
        <f t="shared" si="172"/>
        <v>9594965.0800000001</v>
      </c>
      <c r="G180" s="195">
        <f t="shared" si="172"/>
        <v>112250517.76000001</v>
      </c>
      <c r="H180" s="196"/>
      <c r="I180" s="286" t="s">
        <v>209</v>
      </c>
      <c r="J180" s="287"/>
      <c r="K180" s="195">
        <f t="shared" ref="K180:L180" si="173">K158+K162+K166+K170+K174+K178</f>
        <v>9594965.0800000001</v>
      </c>
      <c r="L180" s="195">
        <f t="shared" si="173"/>
        <v>9594965.0800000001</v>
      </c>
      <c r="M180" s="221">
        <f>+M177+M173+M169+M165+M161+M157</f>
        <v>0</v>
      </c>
      <c r="N180" s="34"/>
      <c r="O180" s="32"/>
      <c r="P180" s="32"/>
      <c r="Q180" s="32"/>
      <c r="R180" s="32"/>
      <c r="S180" s="32"/>
      <c r="T180" s="32"/>
      <c r="U180" s="32"/>
      <c r="V180" s="32"/>
    </row>
    <row r="181" spans="1:22" s="80" customFormat="1" ht="15" customHeight="1" thickBot="1" x14ac:dyDescent="0.25">
      <c r="A181" s="32"/>
      <c r="B181" s="182"/>
      <c r="C181" s="178"/>
      <c r="D181" s="179"/>
      <c r="E181" s="180"/>
      <c r="F181" s="183"/>
      <c r="G181" s="34"/>
      <c r="H181" s="36"/>
      <c r="I181" s="31"/>
      <c r="J181" s="145"/>
      <c r="K181" s="143"/>
      <c r="L181" s="144"/>
      <c r="M181" s="96"/>
      <c r="N181" s="34"/>
      <c r="O181" s="32"/>
      <c r="P181" s="32"/>
      <c r="Q181" s="32"/>
      <c r="R181" s="32"/>
      <c r="S181" s="32"/>
      <c r="T181" s="32"/>
      <c r="U181" s="32"/>
      <c r="V181" s="32"/>
    </row>
    <row r="182" spans="1:22" s="80" customFormat="1" ht="18.75" customHeight="1" thickBot="1" x14ac:dyDescent="0.25">
      <c r="A182" s="32"/>
      <c r="B182" s="279" t="s">
        <v>205</v>
      </c>
      <c r="C182" s="280"/>
      <c r="D182" s="165">
        <f>+D180+D152</f>
        <v>132645863.05999999</v>
      </c>
      <c r="E182" s="165">
        <f t="shared" ref="E182:G182" si="174">+E180+E152</f>
        <v>15661772.57</v>
      </c>
      <c r="F182" s="165">
        <f t="shared" si="174"/>
        <v>15661772.57</v>
      </c>
      <c r="G182" s="165">
        <f t="shared" si="174"/>
        <v>132645863.06</v>
      </c>
      <c r="H182" s="166"/>
      <c r="I182" s="279" t="s">
        <v>209</v>
      </c>
      <c r="J182" s="280"/>
      <c r="K182" s="165">
        <f t="shared" ref="K182:M182" si="175">+K180+K152</f>
        <v>15661772.57</v>
      </c>
      <c r="L182" s="165">
        <f t="shared" si="175"/>
        <v>15661772.57</v>
      </c>
      <c r="M182" s="177">
        <f t="shared" si="175"/>
        <v>0</v>
      </c>
      <c r="N182" s="34"/>
      <c r="O182" s="32"/>
      <c r="P182" s="32"/>
      <c r="Q182" s="32"/>
      <c r="R182" s="32"/>
      <c r="S182" s="32"/>
      <c r="T182" s="32"/>
      <c r="U182" s="32"/>
      <c r="V182" s="32"/>
    </row>
    <row r="183" spans="1:22" s="80" customFormat="1" ht="17.25" customHeight="1" x14ac:dyDescent="0.2">
      <c r="A183" s="32"/>
      <c r="B183" s="55"/>
      <c r="C183" s="10"/>
      <c r="D183" s="36"/>
      <c r="E183" s="36"/>
      <c r="F183" s="36"/>
      <c r="G183" s="36"/>
      <c r="H183" s="36"/>
      <c r="I183" s="10"/>
      <c r="J183" s="10"/>
      <c r="K183" s="36"/>
      <c r="L183" s="36"/>
      <c r="M183" s="158"/>
      <c r="N183" s="34"/>
      <c r="O183" s="32"/>
      <c r="P183" s="32"/>
      <c r="Q183" s="32"/>
      <c r="R183" s="32"/>
      <c r="S183" s="32"/>
      <c r="T183" s="32"/>
      <c r="U183" s="32"/>
      <c r="V183" s="32"/>
    </row>
    <row r="184" spans="1:22" s="80" customFormat="1" ht="27.75" customHeight="1" x14ac:dyDescent="0.2">
      <c r="A184" s="32"/>
      <c r="B184" s="276" t="s">
        <v>141</v>
      </c>
      <c r="C184" s="277"/>
      <c r="D184" s="277"/>
      <c r="E184" s="277"/>
      <c r="F184" s="277"/>
      <c r="G184" s="277"/>
      <c r="H184" s="277"/>
      <c r="I184" s="277"/>
      <c r="J184" s="277"/>
      <c r="K184" s="277"/>
      <c r="L184" s="277"/>
      <c r="M184" s="278"/>
      <c r="N184" s="34"/>
      <c r="O184" s="32"/>
      <c r="P184" s="32"/>
      <c r="Q184" s="32"/>
      <c r="R184" s="32"/>
      <c r="S184" s="32"/>
      <c r="T184" s="32"/>
      <c r="U184" s="32"/>
      <c r="V184" s="32"/>
    </row>
    <row r="185" spans="1:22" s="80" customFormat="1" ht="11.25" customHeight="1" x14ac:dyDescent="0.2">
      <c r="A185" s="32"/>
      <c r="B185" s="55"/>
      <c r="C185" s="10"/>
      <c r="D185" s="36"/>
      <c r="E185" s="36"/>
      <c r="F185" s="36"/>
      <c r="G185" s="36"/>
      <c r="H185" s="36"/>
      <c r="I185" s="10"/>
      <c r="J185" s="10"/>
      <c r="K185" s="36"/>
      <c r="L185" s="36"/>
      <c r="M185" s="158"/>
      <c r="N185" s="34"/>
      <c r="O185" s="32"/>
      <c r="P185" s="32"/>
      <c r="Q185" s="32"/>
      <c r="R185" s="32"/>
      <c r="S185" s="32"/>
      <c r="T185" s="32"/>
      <c r="U185" s="32"/>
      <c r="V185" s="32"/>
    </row>
    <row r="186" spans="1:22" s="80" customFormat="1" ht="24" customHeight="1" x14ac:dyDescent="0.2">
      <c r="A186" s="32"/>
      <c r="B186" s="85" t="s">
        <v>321</v>
      </c>
      <c r="C186" s="86"/>
      <c r="D186" s="87"/>
      <c r="E186" s="88"/>
      <c r="F186" s="89"/>
      <c r="G186" s="90"/>
      <c r="H186" s="161"/>
      <c r="I186" s="56"/>
      <c r="J186" s="57"/>
      <c r="K186" s="57"/>
      <c r="L186" s="57"/>
      <c r="M186" s="59"/>
      <c r="N186" s="34"/>
      <c r="O186" s="32"/>
      <c r="P186" s="32"/>
      <c r="Q186" s="32"/>
      <c r="R186" s="32"/>
      <c r="S186" s="32"/>
      <c r="T186" s="32"/>
      <c r="U186" s="32"/>
      <c r="V186" s="32"/>
    </row>
    <row r="187" spans="1:22" s="80" customFormat="1" ht="11.25" customHeight="1" x14ac:dyDescent="0.2">
      <c r="A187" s="32"/>
      <c r="B187" s="140" t="s">
        <v>329</v>
      </c>
      <c r="C187" s="50" t="s">
        <v>125</v>
      </c>
      <c r="D187" s="68"/>
      <c r="E187" s="62"/>
      <c r="F187" s="63"/>
      <c r="G187" s="67"/>
      <c r="H187" s="162"/>
      <c r="I187" s="49" t="s">
        <v>69</v>
      </c>
      <c r="J187" s="50" t="s">
        <v>70</v>
      </c>
      <c r="K187" s="31"/>
      <c r="L187" s="31"/>
      <c r="M187" s="79">
        <f>+M188++M189+M191+M192</f>
        <v>1250000</v>
      </c>
      <c r="N187" s="34"/>
      <c r="O187" s="32"/>
      <c r="P187" s="32"/>
      <c r="Q187" s="32"/>
      <c r="R187" s="32"/>
      <c r="S187" s="32"/>
      <c r="T187" s="32"/>
      <c r="U187" s="32"/>
      <c r="V187" s="32"/>
    </row>
    <row r="188" spans="1:22" s="80" customFormat="1" ht="18" customHeight="1" x14ac:dyDescent="0.2">
      <c r="A188" s="32"/>
      <c r="B188" s="73" t="s">
        <v>326</v>
      </c>
      <c r="C188" s="32" t="s">
        <v>270</v>
      </c>
      <c r="D188" s="68">
        <v>0</v>
      </c>
      <c r="E188" s="62">
        <v>0</v>
      </c>
      <c r="F188" s="63">
        <v>400000</v>
      </c>
      <c r="G188" s="67">
        <f>D188-E188+F188</f>
        <v>400000</v>
      </c>
      <c r="H188" s="36"/>
      <c r="I188" s="51" t="s">
        <v>79</v>
      </c>
      <c r="J188" s="32" t="s">
        <v>80</v>
      </c>
      <c r="K188" s="62">
        <f t="shared" ref="K188" si="176">E188</f>
        <v>0</v>
      </c>
      <c r="L188" s="63">
        <f t="shared" ref="L188" si="177">F188</f>
        <v>400000</v>
      </c>
      <c r="M188" s="100">
        <f t="shared" ref="M188" si="178">L188-K188</f>
        <v>400000</v>
      </c>
      <c r="N188" s="34"/>
      <c r="O188" s="32"/>
      <c r="P188" s="32"/>
      <c r="Q188" s="32"/>
      <c r="R188" s="32"/>
      <c r="S188" s="32"/>
      <c r="T188" s="32"/>
      <c r="U188" s="32"/>
      <c r="V188" s="32"/>
    </row>
    <row r="189" spans="1:22" s="80" customFormat="1" ht="18" customHeight="1" x14ac:dyDescent="0.2">
      <c r="A189" s="32"/>
      <c r="B189" s="73" t="s">
        <v>325</v>
      </c>
      <c r="C189" s="32" t="s">
        <v>9</v>
      </c>
      <c r="D189" s="68">
        <v>0</v>
      </c>
      <c r="E189" s="62">
        <v>0</v>
      </c>
      <c r="F189" s="63">
        <v>500000</v>
      </c>
      <c r="G189" s="67">
        <f>D189-E189+F189</f>
        <v>500000</v>
      </c>
      <c r="H189" s="36"/>
      <c r="I189" s="52" t="s">
        <v>79</v>
      </c>
      <c r="J189" s="31" t="s">
        <v>80</v>
      </c>
      <c r="K189" s="62">
        <f t="shared" ref="K189" si="179">E189</f>
        <v>0</v>
      </c>
      <c r="L189" s="63">
        <f t="shared" ref="L189" si="180">F189</f>
        <v>500000</v>
      </c>
      <c r="M189" s="100">
        <f t="shared" ref="M189" si="181">L189-K189</f>
        <v>500000</v>
      </c>
      <c r="N189" s="34"/>
      <c r="O189" s="32"/>
      <c r="P189" s="32"/>
      <c r="Q189" s="32"/>
      <c r="R189" s="32"/>
      <c r="S189" s="32"/>
      <c r="T189" s="32"/>
      <c r="U189" s="32"/>
      <c r="V189" s="32"/>
    </row>
    <row r="190" spans="1:22" s="80" customFormat="1" ht="18" customHeight="1" x14ac:dyDescent="0.2">
      <c r="A190" s="32"/>
      <c r="B190" s="140" t="s">
        <v>328</v>
      </c>
      <c r="C190" s="50" t="s">
        <v>174</v>
      </c>
      <c r="D190" s="68"/>
      <c r="E190" s="62"/>
      <c r="F190" s="63"/>
      <c r="G190" s="67"/>
      <c r="H190" s="36"/>
      <c r="I190" s="159"/>
      <c r="J190" s="160"/>
      <c r="K190" s="31"/>
      <c r="L190" s="31"/>
      <c r="M190" s="79"/>
      <c r="N190" s="34"/>
      <c r="O190" s="32"/>
      <c r="P190" s="32"/>
      <c r="Q190" s="32"/>
      <c r="R190" s="32"/>
      <c r="S190" s="32"/>
      <c r="T190" s="32"/>
      <c r="U190" s="32"/>
      <c r="V190" s="32"/>
    </row>
    <row r="191" spans="1:22" s="80" customFormat="1" ht="18" customHeight="1" x14ac:dyDescent="0.2">
      <c r="A191" s="32"/>
      <c r="B191" s="73" t="s">
        <v>324</v>
      </c>
      <c r="C191" s="32" t="s">
        <v>320</v>
      </c>
      <c r="D191" s="68">
        <v>0</v>
      </c>
      <c r="E191" s="62">
        <v>0</v>
      </c>
      <c r="F191" s="63">
        <v>150000</v>
      </c>
      <c r="G191" s="67">
        <f>D191-E191+F191</f>
        <v>150000</v>
      </c>
      <c r="H191" s="36"/>
      <c r="I191" s="52" t="s">
        <v>79</v>
      </c>
      <c r="J191" s="31" t="s">
        <v>80</v>
      </c>
      <c r="K191" s="62">
        <f t="shared" ref="K191:K192" si="182">E191</f>
        <v>0</v>
      </c>
      <c r="L191" s="63">
        <f t="shared" ref="L191:L192" si="183">F191</f>
        <v>150000</v>
      </c>
      <c r="M191" s="100">
        <f t="shared" ref="M191:M192" si="184">L191-K191</f>
        <v>150000</v>
      </c>
      <c r="N191" s="34"/>
      <c r="O191" s="32"/>
      <c r="P191" s="32"/>
      <c r="Q191" s="32"/>
      <c r="R191" s="32"/>
      <c r="S191" s="32"/>
      <c r="T191" s="32"/>
      <c r="U191" s="32"/>
      <c r="V191" s="32"/>
    </row>
    <row r="192" spans="1:22" s="80" customFormat="1" ht="18" customHeight="1" x14ac:dyDescent="0.2">
      <c r="A192" s="32"/>
      <c r="B192" s="73" t="s">
        <v>322</v>
      </c>
      <c r="C192" s="32" t="s">
        <v>280</v>
      </c>
      <c r="D192" s="68">
        <v>0</v>
      </c>
      <c r="E192" s="62">
        <v>0</v>
      </c>
      <c r="F192" s="63">
        <v>200000</v>
      </c>
      <c r="G192" s="67">
        <f>D192-E192+F192</f>
        <v>200000</v>
      </c>
      <c r="H192" s="36"/>
      <c r="I192" s="52" t="s">
        <v>79</v>
      </c>
      <c r="J192" s="31" t="s">
        <v>80</v>
      </c>
      <c r="K192" s="62">
        <f t="shared" si="182"/>
        <v>0</v>
      </c>
      <c r="L192" s="63">
        <f t="shared" si="183"/>
        <v>200000</v>
      </c>
      <c r="M192" s="100">
        <f t="shared" si="184"/>
        <v>200000</v>
      </c>
      <c r="N192" s="34"/>
      <c r="O192" s="32"/>
      <c r="P192" s="32"/>
      <c r="Q192" s="32"/>
      <c r="R192" s="32"/>
      <c r="S192" s="32"/>
      <c r="T192" s="32"/>
      <c r="U192" s="32"/>
      <c r="V192" s="32"/>
    </row>
    <row r="193" spans="1:22" s="80" customFormat="1" ht="18" customHeight="1" x14ac:dyDescent="0.2">
      <c r="A193" s="32"/>
      <c r="B193" s="140" t="s">
        <v>327</v>
      </c>
      <c r="C193" s="50" t="s">
        <v>137</v>
      </c>
      <c r="D193" s="68"/>
      <c r="E193" s="62"/>
      <c r="F193" s="63"/>
      <c r="G193" s="67"/>
      <c r="H193" s="36"/>
      <c r="I193" s="49" t="s">
        <v>81</v>
      </c>
      <c r="J193" s="50" t="s">
        <v>82</v>
      </c>
      <c r="K193" s="31"/>
      <c r="L193" s="31"/>
      <c r="M193" s="79">
        <f>M194</f>
        <v>300000</v>
      </c>
      <c r="N193" s="34"/>
      <c r="O193" s="32"/>
      <c r="P193" s="32"/>
      <c r="Q193" s="32"/>
      <c r="R193" s="32"/>
      <c r="S193" s="32"/>
      <c r="T193" s="32"/>
      <c r="U193" s="32"/>
      <c r="V193" s="32"/>
    </row>
    <row r="194" spans="1:22" s="80" customFormat="1" ht="18" customHeight="1" x14ac:dyDescent="0.2">
      <c r="A194" s="32"/>
      <c r="B194" s="73" t="s">
        <v>323</v>
      </c>
      <c r="C194" s="32" t="s">
        <v>319</v>
      </c>
      <c r="D194" s="68">
        <v>0</v>
      </c>
      <c r="E194" s="62">
        <v>0</v>
      </c>
      <c r="F194" s="63">
        <v>300000</v>
      </c>
      <c r="G194" s="67">
        <f>D194-E194+F194</f>
        <v>300000</v>
      </c>
      <c r="H194" s="36"/>
      <c r="I194" s="51" t="s">
        <v>83</v>
      </c>
      <c r="J194" s="32" t="s">
        <v>84</v>
      </c>
      <c r="K194" s="62">
        <f t="shared" ref="K194" si="185">E194</f>
        <v>0</v>
      </c>
      <c r="L194" s="63">
        <f t="shared" ref="L194" si="186">F194</f>
        <v>300000</v>
      </c>
      <c r="M194" s="100">
        <f t="shared" ref="M194" si="187">L194-K194</f>
        <v>300000</v>
      </c>
      <c r="N194" s="34"/>
      <c r="O194" s="32"/>
      <c r="P194" s="32"/>
      <c r="Q194" s="32"/>
      <c r="R194" s="32"/>
      <c r="S194" s="32"/>
      <c r="T194" s="32"/>
      <c r="U194" s="32"/>
      <c r="V194" s="32"/>
    </row>
    <row r="195" spans="1:22" s="80" customFormat="1" ht="20.25" customHeight="1" thickBot="1" x14ac:dyDescent="0.25">
      <c r="A195" s="32"/>
      <c r="B195" s="238" t="s">
        <v>330</v>
      </c>
      <c r="C195" s="239"/>
      <c r="D195" s="107">
        <f>SUM(D188:D194)</f>
        <v>0</v>
      </c>
      <c r="E195" s="104">
        <f>SUM(E188:E194)</f>
        <v>0</v>
      </c>
      <c r="F195" s="105">
        <f>SUM(F188:F194)</f>
        <v>1550000</v>
      </c>
      <c r="G195" s="108">
        <f t="shared" ref="G195" si="188">SUM(G188:G194)</f>
        <v>1550000</v>
      </c>
      <c r="H195" s="222"/>
      <c r="I195" s="102"/>
      <c r="J195" s="103" t="s">
        <v>119</v>
      </c>
      <c r="K195" s="104">
        <f t="shared" ref="K195" si="189">SUM(K188:K194)</f>
        <v>0</v>
      </c>
      <c r="L195" s="105">
        <f>SUM(L188:L194)</f>
        <v>1550000</v>
      </c>
      <c r="M195" s="106">
        <f>+M193+M187</f>
        <v>1550000</v>
      </c>
      <c r="N195" s="34"/>
      <c r="O195" s="32"/>
      <c r="P195" s="32"/>
      <c r="Q195" s="32"/>
      <c r="R195" s="32"/>
      <c r="S195" s="32"/>
      <c r="T195" s="32"/>
      <c r="U195" s="32"/>
      <c r="V195" s="32"/>
    </row>
    <row r="196" spans="1:22" s="80" customFormat="1" ht="11.25" customHeight="1" thickBot="1" x14ac:dyDescent="0.25">
      <c r="A196" s="32"/>
      <c r="B196" s="10"/>
      <c r="C196" s="10"/>
      <c r="D196" s="36"/>
      <c r="E196" s="36"/>
      <c r="F196" s="36"/>
      <c r="G196" s="36"/>
      <c r="H196" s="36"/>
      <c r="I196" s="10"/>
      <c r="J196" s="10"/>
      <c r="K196" s="36"/>
      <c r="L196" s="36"/>
      <c r="M196" s="36"/>
      <c r="N196" s="34"/>
      <c r="O196" s="32"/>
      <c r="P196" s="32"/>
      <c r="Q196" s="32"/>
      <c r="R196" s="32"/>
      <c r="S196" s="32"/>
      <c r="T196" s="32"/>
      <c r="U196" s="32"/>
      <c r="V196" s="32"/>
    </row>
    <row r="197" spans="1:22" s="80" customFormat="1" ht="16.5" customHeight="1" x14ac:dyDescent="0.2">
      <c r="A197" s="32"/>
      <c r="B197" s="167" t="s">
        <v>176</v>
      </c>
      <c r="C197" s="168"/>
      <c r="D197" s="169"/>
      <c r="E197" s="170"/>
      <c r="F197" s="171"/>
      <c r="G197" s="172"/>
      <c r="H197" s="173"/>
      <c r="I197" s="174"/>
      <c r="J197" s="175"/>
      <c r="K197" s="175"/>
      <c r="L197" s="175"/>
      <c r="M197" s="176"/>
      <c r="N197" s="32" t="s">
        <v>208</v>
      </c>
      <c r="O197" s="32"/>
      <c r="P197" s="32"/>
      <c r="Q197" s="32"/>
      <c r="R197" s="32"/>
      <c r="S197" s="32"/>
      <c r="T197" s="32"/>
      <c r="U197" s="32"/>
      <c r="V197" s="32"/>
    </row>
    <row r="198" spans="1:22" s="80" customFormat="1" ht="16.5" customHeight="1" x14ac:dyDescent="0.2">
      <c r="A198" s="32"/>
      <c r="B198" s="140" t="s">
        <v>177</v>
      </c>
      <c r="C198" s="50" t="s">
        <v>125</v>
      </c>
      <c r="D198" s="68"/>
      <c r="E198" s="62"/>
      <c r="F198" s="63"/>
      <c r="G198" s="67"/>
      <c r="H198" s="162"/>
      <c r="I198" s="49" t="s">
        <v>69</v>
      </c>
      <c r="J198" s="50" t="s">
        <v>70</v>
      </c>
      <c r="K198" s="31"/>
      <c r="L198" s="31"/>
      <c r="M198" s="79">
        <f>+M199</f>
        <v>1000000</v>
      </c>
      <c r="N198" s="34"/>
      <c r="O198" s="32"/>
      <c r="P198" s="32"/>
      <c r="Q198" s="32"/>
      <c r="R198" s="32"/>
      <c r="S198" s="32"/>
      <c r="T198" s="32"/>
      <c r="U198" s="32"/>
      <c r="V198" s="32"/>
    </row>
    <row r="199" spans="1:22" s="80" customFormat="1" ht="16.5" customHeight="1" x14ac:dyDescent="0.2">
      <c r="A199" s="32"/>
      <c r="B199" s="73" t="s">
        <v>175</v>
      </c>
      <c r="C199" s="32" t="s">
        <v>132</v>
      </c>
      <c r="D199" s="68">
        <v>347000</v>
      </c>
      <c r="E199" s="62"/>
      <c r="F199" s="63">
        <v>1000000</v>
      </c>
      <c r="G199" s="67">
        <f t="shared" ref="G199" si="190">D199-E199+F199</f>
        <v>1347000</v>
      </c>
      <c r="H199" s="162"/>
      <c r="I199" s="52" t="s">
        <v>79</v>
      </c>
      <c r="J199" s="31" t="s">
        <v>80</v>
      </c>
      <c r="K199" s="62">
        <f t="shared" ref="K199" si="191">E199</f>
        <v>0</v>
      </c>
      <c r="L199" s="63">
        <f t="shared" ref="L199" si="192">F199</f>
        <v>1000000</v>
      </c>
      <c r="M199" s="100">
        <f t="shared" ref="M199" si="193">L199-K199</f>
        <v>1000000</v>
      </c>
      <c r="N199" s="34"/>
      <c r="O199" s="32"/>
      <c r="P199" s="32"/>
      <c r="Q199" s="32"/>
      <c r="R199" s="32"/>
      <c r="S199" s="32"/>
      <c r="T199" s="32"/>
      <c r="U199" s="32"/>
      <c r="V199" s="32"/>
    </row>
    <row r="200" spans="1:22" s="80" customFormat="1" ht="22.5" customHeight="1" x14ac:dyDescent="0.2">
      <c r="A200" s="32"/>
      <c r="B200" s="236" t="s">
        <v>178</v>
      </c>
      <c r="C200" s="237"/>
      <c r="D200" s="65">
        <f>SUM(D199:D199)</f>
        <v>347000</v>
      </c>
      <c r="E200" s="66">
        <f>SUM(E199:E199)</f>
        <v>0</v>
      </c>
      <c r="F200" s="64">
        <f>SUM(F199:F199)</f>
        <v>1000000</v>
      </c>
      <c r="G200" s="33">
        <f>SUM(G185:G199)</f>
        <v>4447000</v>
      </c>
      <c r="H200" s="164"/>
      <c r="I200" s="75"/>
      <c r="J200" s="76" t="s">
        <v>119</v>
      </c>
      <c r="K200" s="66">
        <f>SUM(K198:K199)</f>
        <v>0</v>
      </c>
      <c r="L200" s="64">
        <f>SUM(L198:L199)</f>
        <v>1000000</v>
      </c>
      <c r="M200" s="60">
        <f>+M198</f>
        <v>1000000</v>
      </c>
      <c r="N200" s="34"/>
      <c r="O200" s="32"/>
      <c r="P200" s="32"/>
      <c r="Q200" s="32"/>
      <c r="R200" s="32"/>
      <c r="S200" s="32"/>
      <c r="T200" s="32"/>
      <c r="U200" s="32"/>
      <c r="V200" s="32"/>
    </row>
    <row r="201" spans="1:22" s="80" customFormat="1" ht="11.25" customHeight="1" x14ac:dyDescent="0.2">
      <c r="A201" s="32"/>
      <c r="B201" s="141"/>
      <c r="C201" s="142"/>
      <c r="D201" s="34"/>
      <c r="E201" s="143"/>
      <c r="F201" s="144"/>
      <c r="G201" s="34"/>
      <c r="H201" s="31"/>
      <c r="I201" s="31"/>
      <c r="J201" s="145"/>
      <c r="K201" s="143"/>
      <c r="L201" s="144"/>
      <c r="M201" s="96"/>
      <c r="N201" s="34"/>
      <c r="O201" s="32"/>
      <c r="P201" s="32"/>
      <c r="Q201" s="32"/>
      <c r="R201" s="32"/>
      <c r="S201" s="32"/>
      <c r="T201" s="32"/>
      <c r="U201" s="32"/>
      <c r="V201" s="32"/>
    </row>
    <row r="202" spans="1:22" s="80" customFormat="1" ht="18.75" customHeight="1" x14ac:dyDescent="0.2">
      <c r="A202" s="32"/>
      <c r="B202" s="85" t="s">
        <v>331</v>
      </c>
      <c r="C202" s="86"/>
      <c r="D202" s="87"/>
      <c r="E202" s="88"/>
      <c r="F202" s="89"/>
      <c r="G202" s="90"/>
      <c r="H202" s="161"/>
      <c r="I202" s="56"/>
      <c r="J202" s="57"/>
      <c r="K202" s="57"/>
      <c r="L202" s="57"/>
      <c r="M202" s="59"/>
      <c r="N202" s="34"/>
      <c r="O202" s="32"/>
      <c r="P202" s="32"/>
      <c r="Q202" s="32"/>
      <c r="R202" s="32"/>
      <c r="S202" s="32"/>
      <c r="T202" s="32"/>
      <c r="U202" s="32"/>
      <c r="V202" s="32"/>
    </row>
    <row r="203" spans="1:22" s="80" customFormat="1" ht="18.75" customHeight="1" x14ac:dyDescent="0.2">
      <c r="A203" s="32"/>
      <c r="B203" s="140" t="s">
        <v>332</v>
      </c>
      <c r="C203" s="50" t="s">
        <v>46</v>
      </c>
      <c r="D203" s="68"/>
      <c r="E203" s="62"/>
      <c r="F203" s="63"/>
      <c r="G203" s="67"/>
      <c r="H203" s="162"/>
      <c r="I203" s="49" t="s">
        <v>69</v>
      </c>
      <c r="J203" s="50" t="s">
        <v>70</v>
      </c>
      <c r="K203" s="31"/>
      <c r="L203" s="31"/>
      <c r="M203" s="79">
        <f>SUM(M204:M213)</f>
        <v>1006239.9999999997</v>
      </c>
      <c r="N203" s="34"/>
      <c r="O203" s="32"/>
      <c r="P203" s="32"/>
      <c r="Q203" s="32"/>
      <c r="R203" s="32"/>
      <c r="S203" s="32"/>
      <c r="T203" s="32"/>
      <c r="U203" s="32"/>
      <c r="V203" s="32"/>
    </row>
    <row r="204" spans="1:22" s="80" customFormat="1" ht="18.75" customHeight="1" x14ac:dyDescent="0.2">
      <c r="A204" s="32"/>
      <c r="B204" s="73" t="s">
        <v>334</v>
      </c>
      <c r="C204" s="32" t="s">
        <v>146</v>
      </c>
      <c r="D204" s="68">
        <v>0</v>
      </c>
      <c r="E204" s="62">
        <v>0</v>
      </c>
      <c r="F204" s="63">
        <v>555156.09</v>
      </c>
      <c r="G204" s="67">
        <f t="shared" ref="G204" si="194">D204-E204+F204</f>
        <v>555156.09</v>
      </c>
      <c r="H204" s="162"/>
      <c r="I204" s="52" t="s">
        <v>79</v>
      </c>
      <c r="J204" s="31" t="s">
        <v>80</v>
      </c>
      <c r="K204" s="62">
        <f t="shared" ref="K204" si="195">E204</f>
        <v>0</v>
      </c>
      <c r="L204" s="63">
        <f t="shared" ref="L204" si="196">F204</f>
        <v>555156.09</v>
      </c>
      <c r="M204" s="100">
        <f t="shared" ref="M204" si="197">L204-K204</f>
        <v>555156.09</v>
      </c>
      <c r="N204" s="34"/>
      <c r="O204" s="32"/>
      <c r="P204" s="32"/>
      <c r="Q204" s="32"/>
      <c r="R204" s="32"/>
      <c r="S204" s="32"/>
      <c r="T204" s="32"/>
      <c r="U204" s="32"/>
      <c r="V204" s="32"/>
    </row>
    <row r="205" spans="1:22" s="80" customFormat="1" ht="18.75" customHeight="1" x14ac:dyDescent="0.2">
      <c r="A205" s="32"/>
      <c r="B205" s="140" t="s">
        <v>333</v>
      </c>
      <c r="C205" s="50" t="s">
        <v>125</v>
      </c>
      <c r="D205" s="68"/>
      <c r="E205" s="62"/>
      <c r="F205" s="63"/>
      <c r="G205" s="67"/>
      <c r="H205" s="162"/>
      <c r="I205" s="49"/>
      <c r="J205" s="50"/>
      <c r="K205" s="31"/>
      <c r="L205" s="31"/>
      <c r="M205" s="79"/>
      <c r="N205" s="34"/>
      <c r="O205" s="32"/>
      <c r="P205" s="32"/>
      <c r="Q205" s="32"/>
      <c r="R205" s="32"/>
      <c r="S205" s="32"/>
      <c r="T205" s="32"/>
      <c r="U205" s="32"/>
      <c r="V205" s="32"/>
    </row>
    <row r="206" spans="1:22" s="80" customFormat="1" ht="18.75" customHeight="1" x14ac:dyDescent="0.2">
      <c r="A206" s="32"/>
      <c r="B206" s="73" t="s">
        <v>343</v>
      </c>
      <c r="C206" s="32" t="s">
        <v>197</v>
      </c>
      <c r="D206" s="68">
        <v>588500</v>
      </c>
      <c r="E206" s="62">
        <v>0</v>
      </c>
      <c r="F206" s="63">
        <v>1006240</v>
      </c>
      <c r="G206" s="67">
        <f t="shared" ref="G206" si="198">D206-E206+F206</f>
        <v>1594740</v>
      </c>
      <c r="H206" s="162"/>
      <c r="I206" s="52" t="s">
        <v>79</v>
      </c>
      <c r="J206" s="31" t="s">
        <v>80</v>
      </c>
      <c r="K206" s="62">
        <f t="shared" ref="K206" si="199">E206</f>
        <v>0</v>
      </c>
      <c r="L206" s="63">
        <f t="shared" ref="L206" si="200">F206</f>
        <v>1006240</v>
      </c>
      <c r="M206" s="100">
        <f t="shared" ref="M206" si="201">L206-K206</f>
        <v>1006240</v>
      </c>
      <c r="N206" s="34"/>
      <c r="O206" s="32"/>
      <c r="P206" s="32"/>
      <c r="Q206" s="32"/>
      <c r="R206" s="32"/>
      <c r="S206" s="32"/>
      <c r="T206" s="32"/>
      <c r="U206" s="32"/>
      <c r="V206" s="32"/>
    </row>
    <row r="207" spans="1:22" s="80" customFormat="1" ht="18.75" customHeight="1" x14ac:dyDescent="0.2">
      <c r="A207" s="32"/>
      <c r="B207" s="140" t="s">
        <v>344</v>
      </c>
      <c r="C207" s="50" t="s">
        <v>174</v>
      </c>
      <c r="D207" s="68"/>
      <c r="E207" s="62"/>
      <c r="F207" s="63"/>
      <c r="G207" s="67"/>
      <c r="H207" s="162"/>
      <c r="I207" s="49"/>
      <c r="J207" s="50"/>
      <c r="K207" s="31"/>
      <c r="L207" s="31"/>
      <c r="M207" s="79"/>
      <c r="N207" s="34"/>
      <c r="O207" s="32"/>
      <c r="P207" s="32"/>
      <c r="Q207" s="32"/>
      <c r="R207" s="32"/>
      <c r="S207" s="32"/>
      <c r="T207" s="32"/>
      <c r="U207" s="32"/>
      <c r="V207" s="32"/>
    </row>
    <row r="208" spans="1:22" s="80" customFormat="1" ht="18.75" customHeight="1" x14ac:dyDescent="0.2">
      <c r="A208" s="32"/>
      <c r="B208" s="73" t="s">
        <v>335</v>
      </c>
      <c r="C208" s="32" t="s">
        <v>173</v>
      </c>
      <c r="D208" s="68">
        <v>791.62</v>
      </c>
      <c r="E208" s="62">
        <v>791.62</v>
      </c>
      <c r="F208" s="63">
        <v>0</v>
      </c>
      <c r="G208" s="67">
        <f t="shared" ref="G208:G213" si="202">D208-E208+F208</f>
        <v>0</v>
      </c>
      <c r="H208" s="162"/>
      <c r="I208" s="52" t="s">
        <v>79</v>
      </c>
      <c r="J208" s="31" t="s">
        <v>80</v>
      </c>
      <c r="K208" s="62">
        <f t="shared" ref="K208:K213" si="203">E208</f>
        <v>791.62</v>
      </c>
      <c r="L208" s="63">
        <f t="shared" ref="L208:L213" si="204">F208</f>
        <v>0</v>
      </c>
      <c r="M208" s="100">
        <f t="shared" ref="M208:M213" si="205">L208-K208</f>
        <v>-791.62</v>
      </c>
      <c r="N208" s="34"/>
      <c r="O208" s="32"/>
      <c r="P208" s="32"/>
      <c r="Q208" s="32"/>
      <c r="R208" s="32"/>
      <c r="S208" s="32"/>
      <c r="T208" s="32"/>
      <c r="U208" s="32"/>
      <c r="V208" s="32"/>
    </row>
    <row r="209" spans="1:22" s="80" customFormat="1" ht="18.75" customHeight="1" x14ac:dyDescent="0.2">
      <c r="A209" s="32"/>
      <c r="B209" s="73" t="s">
        <v>336</v>
      </c>
      <c r="C209" s="32" t="s">
        <v>220</v>
      </c>
      <c r="D209" s="68">
        <v>50000</v>
      </c>
      <c r="E209" s="62">
        <v>50000</v>
      </c>
      <c r="F209" s="63">
        <v>0</v>
      </c>
      <c r="G209" s="67">
        <f t="shared" si="202"/>
        <v>0</v>
      </c>
      <c r="H209" s="162"/>
      <c r="I209" s="52" t="s">
        <v>79</v>
      </c>
      <c r="J209" s="31" t="s">
        <v>80</v>
      </c>
      <c r="K209" s="62">
        <f t="shared" si="203"/>
        <v>50000</v>
      </c>
      <c r="L209" s="63">
        <f t="shared" si="204"/>
        <v>0</v>
      </c>
      <c r="M209" s="100">
        <f t="shared" si="205"/>
        <v>-50000</v>
      </c>
      <c r="N209" s="34"/>
      <c r="O209" s="32"/>
      <c r="P209" s="32"/>
      <c r="Q209" s="32"/>
      <c r="R209" s="32"/>
      <c r="S209" s="32"/>
      <c r="T209" s="32"/>
      <c r="U209" s="32"/>
      <c r="V209" s="32"/>
    </row>
    <row r="210" spans="1:22" s="80" customFormat="1" ht="18.75" customHeight="1" x14ac:dyDescent="0.2">
      <c r="A210" s="32"/>
      <c r="B210" s="73" t="s">
        <v>337</v>
      </c>
      <c r="C210" s="32" t="s">
        <v>222</v>
      </c>
      <c r="D210" s="68">
        <v>142616.82999999999</v>
      </c>
      <c r="E210" s="62">
        <v>142616.82999999999</v>
      </c>
      <c r="F210" s="63">
        <v>0</v>
      </c>
      <c r="G210" s="67">
        <f t="shared" si="202"/>
        <v>0</v>
      </c>
      <c r="H210" s="162"/>
      <c r="I210" s="52" t="s">
        <v>79</v>
      </c>
      <c r="J210" s="31" t="s">
        <v>80</v>
      </c>
      <c r="K210" s="62">
        <f t="shared" si="203"/>
        <v>142616.82999999999</v>
      </c>
      <c r="L210" s="63">
        <f t="shared" si="204"/>
        <v>0</v>
      </c>
      <c r="M210" s="100">
        <f t="shared" si="205"/>
        <v>-142616.82999999999</v>
      </c>
      <c r="N210" s="34"/>
      <c r="O210" s="32"/>
      <c r="P210" s="32"/>
      <c r="Q210" s="32"/>
      <c r="R210" s="32"/>
      <c r="S210" s="32"/>
      <c r="T210" s="32"/>
      <c r="U210" s="32"/>
      <c r="V210" s="32"/>
    </row>
    <row r="211" spans="1:22" s="80" customFormat="1" ht="18.75" customHeight="1" x14ac:dyDescent="0.2">
      <c r="A211" s="32"/>
      <c r="B211" s="73" t="s">
        <v>338</v>
      </c>
      <c r="C211" s="32" t="s">
        <v>339</v>
      </c>
      <c r="D211" s="68">
        <v>2284.87</v>
      </c>
      <c r="E211" s="62">
        <v>2284.87</v>
      </c>
      <c r="F211" s="63">
        <v>0</v>
      </c>
      <c r="G211" s="67">
        <f t="shared" si="202"/>
        <v>0</v>
      </c>
      <c r="H211" s="162"/>
      <c r="I211" s="52" t="s">
        <v>79</v>
      </c>
      <c r="J211" s="31" t="s">
        <v>80</v>
      </c>
      <c r="K211" s="62">
        <f t="shared" si="203"/>
        <v>2284.87</v>
      </c>
      <c r="L211" s="63">
        <f t="shared" si="204"/>
        <v>0</v>
      </c>
      <c r="M211" s="100">
        <f t="shared" si="205"/>
        <v>-2284.87</v>
      </c>
      <c r="N211" s="34"/>
      <c r="O211" s="32"/>
      <c r="P211" s="32"/>
      <c r="Q211" s="32"/>
      <c r="R211" s="32"/>
      <c r="S211" s="32"/>
      <c r="T211" s="32"/>
      <c r="U211" s="32"/>
      <c r="V211" s="32"/>
    </row>
    <row r="212" spans="1:22" s="80" customFormat="1" ht="18.75" customHeight="1" x14ac:dyDescent="0.2">
      <c r="A212" s="32"/>
      <c r="B212" s="73" t="s">
        <v>340</v>
      </c>
      <c r="C212" s="32" t="s">
        <v>341</v>
      </c>
      <c r="D212" s="68">
        <v>115185.44</v>
      </c>
      <c r="E212" s="62">
        <v>115185.44</v>
      </c>
      <c r="F212" s="63">
        <v>0</v>
      </c>
      <c r="G212" s="67">
        <f t="shared" si="202"/>
        <v>0</v>
      </c>
      <c r="H212" s="162"/>
      <c r="I212" s="52" t="s">
        <v>79</v>
      </c>
      <c r="J212" s="31" t="s">
        <v>80</v>
      </c>
      <c r="K212" s="62">
        <f t="shared" si="203"/>
        <v>115185.44</v>
      </c>
      <c r="L212" s="63">
        <f t="shared" si="204"/>
        <v>0</v>
      </c>
      <c r="M212" s="100">
        <f t="shared" si="205"/>
        <v>-115185.44</v>
      </c>
      <c r="N212" s="34"/>
      <c r="O212" s="32"/>
      <c r="P212" s="32"/>
      <c r="Q212" s="32"/>
      <c r="R212" s="32"/>
      <c r="S212" s="32"/>
      <c r="T212" s="32"/>
      <c r="U212" s="32"/>
      <c r="V212" s="32"/>
    </row>
    <row r="213" spans="1:22" s="80" customFormat="1" ht="18.75" customHeight="1" x14ac:dyDescent="0.2">
      <c r="A213" s="32"/>
      <c r="B213" s="73" t="s">
        <v>342</v>
      </c>
      <c r="C213" s="32" t="s">
        <v>275</v>
      </c>
      <c r="D213" s="68">
        <v>244277.33</v>
      </c>
      <c r="E213" s="62">
        <v>244277.33</v>
      </c>
      <c r="F213" s="63">
        <v>0</v>
      </c>
      <c r="G213" s="67">
        <f t="shared" si="202"/>
        <v>0</v>
      </c>
      <c r="H213" s="162"/>
      <c r="I213" s="52" t="s">
        <v>79</v>
      </c>
      <c r="J213" s="31" t="s">
        <v>80</v>
      </c>
      <c r="K213" s="62">
        <f t="shared" si="203"/>
        <v>244277.33</v>
      </c>
      <c r="L213" s="63">
        <f t="shared" si="204"/>
        <v>0</v>
      </c>
      <c r="M213" s="100">
        <f t="shared" si="205"/>
        <v>-244277.33</v>
      </c>
      <c r="N213" s="34"/>
      <c r="O213" s="32"/>
      <c r="P213" s="32"/>
      <c r="Q213" s="32"/>
      <c r="R213" s="32"/>
      <c r="S213" s="32"/>
      <c r="T213" s="32"/>
      <c r="U213" s="32"/>
      <c r="V213" s="32"/>
    </row>
    <row r="214" spans="1:22" s="80" customFormat="1" ht="18.75" customHeight="1" x14ac:dyDescent="0.2">
      <c r="A214" s="32"/>
      <c r="B214" s="236" t="s">
        <v>345</v>
      </c>
      <c r="C214" s="237"/>
      <c r="D214" s="65">
        <f>SUM(D204:D213)</f>
        <v>1143656.0900000001</v>
      </c>
      <c r="E214" s="66">
        <f>SUM(E204:E213)</f>
        <v>555156.09</v>
      </c>
      <c r="F214" s="64">
        <f>SUM(F204:F213)</f>
        <v>1561396.0899999999</v>
      </c>
      <c r="G214" s="33">
        <f>SUM(G204:G213)</f>
        <v>2149896.09</v>
      </c>
      <c r="H214" s="164"/>
      <c r="I214" s="75"/>
      <c r="J214" s="76" t="s">
        <v>119</v>
      </c>
      <c r="K214" s="66">
        <f t="shared" ref="K214:L214" si="206">SUM(K204:K213)</f>
        <v>555156.09</v>
      </c>
      <c r="L214" s="64">
        <f t="shared" si="206"/>
        <v>1561396.0899999999</v>
      </c>
      <c r="M214" s="60">
        <f>+M203</f>
        <v>1006239.9999999997</v>
      </c>
      <c r="N214" s="34"/>
      <c r="O214" s="32"/>
      <c r="P214" s="32"/>
      <c r="Q214" s="32"/>
      <c r="R214" s="32"/>
      <c r="S214" s="32"/>
      <c r="T214" s="32"/>
      <c r="U214" s="32"/>
      <c r="V214" s="32"/>
    </row>
    <row r="215" spans="1:22" s="80" customFormat="1" ht="18.75" customHeight="1" x14ac:dyDescent="0.2">
      <c r="A215" s="32"/>
      <c r="B215" s="141"/>
      <c r="C215" s="142"/>
      <c r="D215" s="34"/>
      <c r="E215" s="143"/>
      <c r="F215" s="144"/>
      <c r="G215" s="34"/>
      <c r="H215" s="31"/>
      <c r="I215" s="31"/>
      <c r="J215" s="145"/>
      <c r="K215" s="143"/>
      <c r="L215" s="144"/>
      <c r="M215" s="96"/>
      <c r="N215" s="34"/>
      <c r="O215" s="32"/>
      <c r="P215" s="32"/>
      <c r="Q215" s="32"/>
      <c r="R215" s="32"/>
      <c r="S215" s="32"/>
      <c r="T215" s="32"/>
      <c r="U215" s="32"/>
      <c r="V215" s="32"/>
    </row>
    <row r="216" spans="1:22" s="80" customFormat="1" ht="18.75" customHeight="1" x14ac:dyDescent="0.2">
      <c r="A216" s="32"/>
      <c r="B216" s="85" t="s">
        <v>347</v>
      </c>
      <c r="C216" s="86"/>
      <c r="D216" s="87"/>
      <c r="E216" s="88"/>
      <c r="F216" s="89"/>
      <c r="G216" s="90"/>
      <c r="H216" s="161"/>
      <c r="I216" s="56"/>
      <c r="J216" s="57"/>
      <c r="K216" s="57"/>
      <c r="L216" s="57"/>
      <c r="M216" s="59"/>
      <c r="N216" s="34"/>
      <c r="O216" s="32"/>
      <c r="P216" s="32"/>
      <c r="Q216" s="32"/>
      <c r="R216" s="32"/>
      <c r="S216" s="32"/>
      <c r="T216" s="32"/>
      <c r="U216" s="32"/>
      <c r="V216" s="32"/>
    </row>
    <row r="217" spans="1:22" s="80" customFormat="1" ht="18.75" customHeight="1" x14ac:dyDescent="0.2">
      <c r="A217" s="32"/>
      <c r="B217" s="140" t="s">
        <v>348</v>
      </c>
      <c r="C217" s="50" t="s">
        <v>125</v>
      </c>
      <c r="D217" s="68"/>
      <c r="E217" s="62"/>
      <c r="F217" s="63"/>
      <c r="G217" s="67"/>
      <c r="H217" s="162"/>
      <c r="I217" s="49" t="s">
        <v>69</v>
      </c>
      <c r="J217" s="50" t="s">
        <v>70</v>
      </c>
      <c r="K217" s="31"/>
      <c r="L217" s="31"/>
      <c r="M217" s="79">
        <f>M218+M219</f>
        <v>-3556240</v>
      </c>
      <c r="N217" s="34"/>
      <c r="O217" s="32"/>
      <c r="P217" s="32"/>
      <c r="Q217" s="32"/>
      <c r="R217" s="32"/>
      <c r="S217" s="32"/>
      <c r="T217" s="32"/>
      <c r="U217" s="32"/>
      <c r="V217" s="32"/>
    </row>
    <row r="218" spans="1:22" s="80" customFormat="1" ht="18.75" customHeight="1" x14ac:dyDescent="0.2">
      <c r="A218" s="32"/>
      <c r="B218" s="73" t="s">
        <v>349</v>
      </c>
      <c r="C218" s="32" t="s">
        <v>350</v>
      </c>
      <c r="D218" s="68">
        <v>3493740</v>
      </c>
      <c r="E218" s="62">
        <v>3493740</v>
      </c>
      <c r="F218" s="63">
        <v>0</v>
      </c>
      <c r="G218" s="67">
        <f>D218-E218+F218</f>
        <v>0</v>
      </c>
      <c r="H218" s="162"/>
      <c r="I218" s="52" t="s">
        <v>79</v>
      </c>
      <c r="J218" s="31" t="s">
        <v>80</v>
      </c>
      <c r="K218" s="62">
        <f t="shared" ref="K218:K219" si="207">E218</f>
        <v>3493740</v>
      </c>
      <c r="L218" s="63">
        <f t="shared" ref="L218:L219" si="208">F218</f>
        <v>0</v>
      </c>
      <c r="M218" s="100">
        <f t="shared" ref="M218:M219" si="209">L218-K218</f>
        <v>-3493740</v>
      </c>
      <c r="N218" s="34"/>
      <c r="O218" s="32"/>
      <c r="P218" s="32"/>
      <c r="Q218" s="32"/>
      <c r="R218" s="32"/>
      <c r="S218" s="32"/>
      <c r="T218" s="32"/>
      <c r="U218" s="32"/>
      <c r="V218" s="32"/>
    </row>
    <row r="219" spans="1:22" s="80" customFormat="1" ht="18.75" customHeight="1" x14ac:dyDescent="0.2">
      <c r="A219" s="32"/>
      <c r="B219" s="73" t="s">
        <v>351</v>
      </c>
      <c r="C219" s="32" t="s">
        <v>352</v>
      </c>
      <c r="D219" s="68">
        <v>62500</v>
      </c>
      <c r="E219" s="62">
        <v>62500</v>
      </c>
      <c r="F219" s="63">
        <v>0</v>
      </c>
      <c r="G219" s="67">
        <f>D219-E219+F219</f>
        <v>0</v>
      </c>
      <c r="H219" s="162"/>
      <c r="I219" s="52" t="s">
        <v>79</v>
      </c>
      <c r="J219" s="31" t="s">
        <v>80</v>
      </c>
      <c r="K219" s="62">
        <f t="shared" si="207"/>
        <v>62500</v>
      </c>
      <c r="L219" s="63">
        <f t="shared" si="208"/>
        <v>0</v>
      </c>
      <c r="M219" s="100">
        <f t="shared" si="209"/>
        <v>-62500</v>
      </c>
      <c r="N219" s="34"/>
      <c r="O219" s="32"/>
      <c r="P219" s="32"/>
      <c r="Q219" s="32"/>
      <c r="R219" s="32"/>
      <c r="S219" s="32"/>
      <c r="T219" s="32"/>
      <c r="U219" s="32"/>
      <c r="V219" s="32"/>
    </row>
    <row r="220" spans="1:22" s="80" customFormat="1" ht="18.75" customHeight="1" x14ac:dyDescent="0.2">
      <c r="A220" s="32"/>
      <c r="B220" s="236" t="s">
        <v>353</v>
      </c>
      <c r="C220" s="237"/>
      <c r="D220" s="65">
        <f>SUM(D217:D219)</f>
        <v>3556240</v>
      </c>
      <c r="E220" s="66">
        <f t="shared" ref="E220:G220" si="210">SUM(E217:E219)</f>
        <v>3556240</v>
      </c>
      <c r="F220" s="64">
        <f t="shared" si="210"/>
        <v>0</v>
      </c>
      <c r="G220" s="33">
        <f t="shared" si="210"/>
        <v>0</v>
      </c>
      <c r="H220" s="164"/>
      <c r="I220" s="75"/>
      <c r="J220" s="76" t="s">
        <v>119</v>
      </c>
      <c r="K220" s="66">
        <f t="shared" ref="K220" si="211">SUM(K217:K219)</f>
        <v>3556240</v>
      </c>
      <c r="L220" s="64">
        <f t="shared" ref="L220" si="212">SUM(L217:L219)</f>
        <v>0</v>
      </c>
      <c r="M220" s="60">
        <f>M217</f>
        <v>-3556240</v>
      </c>
      <c r="N220" s="34"/>
      <c r="O220" s="32"/>
      <c r="P220" s="32"/>
      <c r="Q220" s="32"/>
      <c r="R220" s="32"/>
      <c r="S220" s="32"/>
      <c r="T220" s="32"/>
      <c r="U220" s="32"/>
      <c r="V220" s="32"/>
    </row>
    <row r="221" spans="1:22" s="80" customFormat="1" ht="18.75" customHeight="1" thickBot="1" x14ac:dyDescent="0.25">
      <c r="A221" s="32"/>
      <c r="B221" s="73"/>
      <c r="C221" s="32"/>
      <c r="D221" s="68"/>
      <c r="E221" s="62"/>
      <c r="F221" s="63"/>
      <c r="G221" s="68"/>
      <c r="H221" s="36"/>
      <c r="I221" s="206"/>
      <c r="J221" s="31"/>
      <c r="K221" s="62"/>
      <c r="L221" s="63"/>
      <c r="M221" s="100"/>
      <c r="N221" s="34"/>
      <c r="O221" s="32"/>
      <c r="P221" s="32"/>
      <c r="Q221" s="32"/>
      <c r="R221" s="32"/>
      <c r="S221" s="32"/>
      <c r="T221" s="32"/>
      <c r="U221" s="32"/>
      <c r="V221" s="32"/>
    </row>
    <row r="222" spans="1:22" s="80" customFormat="1" ht="23.25" customHeight="1" thickBot="1" x14ac:dyDescent="0.25">
      <c r="A222" s="32"/>
      <c r="B222" s="279" t="s">
        <v>180</v>
      </c>
      <c r="C222" s="280"/>
      <c r="D222" s="165">
        <f>D214+D200+D195+D220</f>
        <v>5046896.09</v>
      </c>
      <c r="E222" s="165">
        <f t="shared" ref="E222:G222" si="213">E214+E200+E195+E220</f>
        <v>4111396.09</v>
      </c>
      <c r="F222" s="165">
        <f t="shared" si="213"/>
        <v>4111396.09</v>
      </c>
      <c r="G222" s="165">
        <f t="shared" si="213"/>
        <v>8146896.0899999999</v>
      </c>
      <c r="H222" s="166"/>
      <c r="I222" s="279" t="s">
        <v>354</v>
      </c>
      <c r="J222" s="280"/>
      <c r="K222" s="165">
        <f t="shared" ref="K222:M222" si="214">K214+K200+K195+K220</f>
        <v>4111396.09</v>
      </c>
      <c r="L222" s="165">
        <f t="shared" si="214"/>
        <v>4111396.09</v>
      </c>
      <c r="M222" s="177">
        <f t="shared" si="214"/>
        <v>0</v>
      </c>
      <c r="N222" s="34"/>
      <c r="O222" s="32"/>
      <c r="P222" s="32"/>
      <c r="Q222" s="32"/>
      <c r="R222" s="32"/>
      <c r="S222" s="32"/>
      <c r="T222" s="32"/>
      <c r="U222" s="32"/>
      <c r="V222" s="32"/>
    </row>
    <row r="223" spans="1:22" s="80" customFormat="1" ht="15.75" customHeight="1" thickBot="1" x14ac:dyDescent="0.25">
      <c r="A223" s="32"/>
      <c r="B223" s="55"/>
      <c r="C223" s="10"/>
      <c r="D223" s="36"/>
      <c r="E223" s="36"/>
      <c r="F223" s="36"/>
      <c r="G223" s="36"/>
      <c r="H223" s="36"/>
      <c r="I223" s="10"/>
      <c r="J223" s="10"/>
      <c r="K223" s="165">
        <f t="shared" ref="K223:M223" si="215">K215+K201+K196+K221</f>
        <v>0</v>
      </c>
      <c r="L223" s="165">
        <f t="shared" si="215"/>
        <v>0</v>
      </c>
      <c r="M223" s="177">
        <f t="shared" si="215"/>
        <v>0</v>
      </c>
      <c r="N223" s="34"/>
      <c r="O223" s="32"/>
      <c r="P223" s="32"/>
      <c r="Q223" s="32"/>
      <c r="R223" s="32"/>
      <c r="S223" s="32"/>
      <c r="T223" s="32"/>
      <c r="U223" s="32"/>
      <c r="V223" s="32"/>
    </row>
    <row r="224" spans="1:22" s="80" customFormat="1" ht="21.75" customHeight="1" thickBot="1" x14ac:dyDescent="0.25">
      <c r="A224" s="32"/>
      <c r="B224" s="261" t="s">
        <v>143</v>
      </c>
      <c r="C224" s="262"/>
      <c r="D224" s="42">
        <f>D222+D182</f>
        <v>137692759.14999998</v>
      </c>
      <c r="E224" s="42">
        <f>E222+E182</f>
        <v>19773168.66</v>
      </c>
      <c r="F224" s="42">
        <f>F222+F182</f>
        <v>19773168.66</v>
      </c>
      <c r="G224" s="42">
        <f>G222+G182</f>
        <v>140792759.15000001</v>
      </c>
      <c r="H224" s="53"/>
      <c r="I224" s="261" t="s">
        <v>143</v>
      </c>
      <c r="J224" s="262"/>
      <c r="K224" s="42">
        <f>K222+K182</f>
        <v>19773168.66</v>
      </c>
      <c r="L224" s="42">
        <f>L222+L182</f>
        <v>19773168.66</v>
      </c>
      <c r="M224" s="43">
        <f>M222+M182</f>
        <v>0</v>
      </c>
      <c r="N224" s="32"/>
      <c r="O224" s="32"/>
      <c r="P224" s="32"/>
      <c r="Q224" s="32"/>
      <c r="R224" s="32"/>
      <c r="S224" s="32"/>
      <c r="T224" s="32"/>
      <c r="U224" s="32"/>
      <c r="V224" s="32"/>
    </row>
    <row r="225" spans="1:22" s="80" customFormat="1" ht="10.5" customHeight="1" thickBot="1" x14ac:dyDescent="0.25">
      <c r="A225" s="32"/>
      <c r="B225" s="55"/>
      <c r="C225" s="10"/>
      <c r="D225" s="36"/>
      <c r="E225" s="36"/>
      <c r="F225" s="36"/>
      <c r="G225" s="36"/>
      <c r="H225" s="36"/>
      <c r="I225" s="10"/>
      <c r="J225" s="10"/>
      <c r="K225" s="36"/>
      <c r="L225" s="36"/>
      <c r="M225" s="158"/>
      <c r="N225" s="34"/>
      <c r="O225" s="32"/>
      <c r="P225" s="32"/>
      <c r="Q225" s="32"/>
      <c r="R225" s="32"/>
      <c r="S225" s="32"/>
      <c r="T225" s="32"/>
      <c r="U225" s="32"/>
      <c r="V225" s="32"/>
    </row>
    <row r="226" spans="1:22" s="80" customFormat="1" ht="21.75" customHeight="1" thickBot="1" x14ac:dyDescent="0.25">
      <c r="A226" s="32"/>
      <c r="B226" s="232" t="s">
        <v>346</v>
      </c>
      <c r="C226" s="233"/>
      <c r="D226" s="44">
        <f>+D224+D95+D36</f>
        <v>180972664.15999997</v>
      </c>
      <c r="E226" s="44">
        <f>+E224+E95+E36</f>
        <v>29310782.710000001</v>
      </c>
      <c r="F226" s="44">
        <f>+F224+F95+F36</f>
        <v>29310782.710000001</v>
      </c>
      <c r="G226" s="44">
        <f>+G224+G95+G36</f>
        <v>152053016.43000001</v>
      </c>
      <c r="H226" s="99"/>
      <c r="I226" s="234" t="s">
        <v>346</v>
      </c>
      <c r="J226" s="235"/>
      <c r="K226" s="44">
        <f>+K224+K95+K36</f>
        <v>29310782.710000001</v>
      </c>
      <c r="L226" s="44">
        <f>+L224+L95+L36</f>
        <v>29310782.710000001</v>
      </c>
      <c r="M226" s="229">
        <f>+M224+M95+M36</f>
        <v>0</v>
      </c>
      <c r="N226" s="34"/>
      <c r="O226" s="32"/>
      <c r="P226" s="32"/>
      <c r="Q226" s="32"/>
      <c r="R226" s="32"/>
      <c r="S226" s="32"/>
      <c r="T226" s="32"/>
      <c r="U226" s="32"/>
      <c r="V226" s="32"/>
    </row>
    <row r="227" spans="1:22" ht="8.25" customHeight="1" x14ac:dyDescent="0.2">
      <c r="B227" s="54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110"/>
      <c r="N227" s="32"/>
    </row>
    <row r="228" spans="1:22" ht="17.25" customHeight="1" x14ac:dyDescent="0.2">
      <c r="B228" s="223" t="s">
        <v>28</v>
      </c>
      <c r="C228" s="224" t="s">
        <v>29</v>
      </c>
      <c r="D228" s="30"/>
      <c r="E228" s="30"/>
      <c r="F228" s="30"/>
      <c r="G228" s="30"/>
      <c r="H228" s="30"/>
      <c r="I228" s="30"/>
      <c r="J228" s="30"/>
      <c r="K228" s="29"/>
      <c r="L228" s="29"/>
      <c r="M228" s="110"/>
      <c r="N228" s="32"/>
    </row>
    <row r="229" spans="1:22" ht="17.25" customHeight="1" x14ac:dyDescent="0.2">
      <c r="B229" s="223" t="s">
        <v>30</v>
      </c>
      <c r="C229" s="225">
        <v>44057</v>
      </c>
      <c r="D229" s="30"/>
      <c r="E229" s="30"/>
      <c r="F229" s="30"/>
      <c r="G229" s="30"/>
      <c r="H229" s="30"/>
      <c r="I229" s="30"/>
      <c r="J229" s="30"/>
      <c r="K229" s="29"/>
      <c r="L229" s="29"/>
      <c r="M229" s="110"/>
      <c r="N229" s="32"/>
    </row>
    <row r="230" spans="1:22" ht="17.25" customHeight="1" thickBot="1" x14ac:dyDescent="0.25">
      <c r="B230" s="226"/>
      <c r="C230" s="227" t="s">
        <v>357</v>
      </c>
      <c r="D230" s="228"/>
      <c r="E230" s="228"/>
      <c r="F230" s="228"/>
      <c r="G230" s="228"/>
      <c r="H230" s="228"/>
      <c r="I230" s="228"/>
      <c r="J230" s="228"/>
      <c r="K230" s="111"/>
      <c r="L230" s="111"/>
      <c r="M230" s="112"/>
      <c r="N230" s="32"/>
    </row>
    <row r="231" spans="1:22" x14ac:dyDescent="0.2">
      <c r="B231" s="9"/>
      <c r="C231" s="9"/>
      <c r="D231" s="31"/>
      <c r="E231" s="31"/>
      <c r="F231" s="31"/>
      <c r="G231" s="31"/>
      <c r="H231" s="9"/>
      <c r="I231" s="31"/>
      <c r="J231" s="31"/>
      <c r="K231" s="31"/>
      <c r="L231" s="31"/>
      <c r="M231" s="31"/>
      <c r="N231" s="32"/>
    </row>
    <row r="234" spans="1:22" x14ac:dyDescent="0.2">
      <c r="E234" s="138"/>
      <c r="K234" s="138"/>
    </row>
    <row r="235" spans="1:22" ht="12.75" customHeight="1" x14ac:dyDescent="0.2">
      <c r="E235" s="138"/>
    </row>
    <row r="236" spans="1:22" x14ac:dyDescent="0.2">
      <c r="E236" s="138"/>
    </row>
    <row r="237" spans="1:22" ht="13.5" customHeight="1" x14ac:dyDescent="0.2">
      <c r="E237" s="138"/>
    </row>
    <row r="238" spans="1:22" x14ac:dyDescent="0.2">
      <c r="E238" s="138"/>
    </row>
    <row r="239" spans="1:22" ht="18" customHeight="1" x14ac:dyDescent="0.2">
      <c r="E239" s="138"/>
    </row>
    <row r="240" spans="1:22" x14ac:dyDescent="0.2">
      <c r="E240" s="138"/>
    </row>
  </sheetData>
  <sortState ref="B67:F68">
    <sortCondition ref="B67"/>
  </sortState>
  <mergeCells count="55">
    <mergeCell ref="B34:C34"/>
    <mergeCell ref="B97:M97"/>
    <mergeCell ref="B184:M184"/>
    <mergeCell ref="B50:C50"/>
    <mergeCell ref="B60:C60"/>
    <mergeCell ref="B70:C70"/>
    <mergeCell ref="B78:C78"/>
    <mergeCell ref="B182:C182"/>
    <mergeCell ref="B135:C135"/>
    <mergeCell ref="B143:C143"/>
    <mergeCell ref="B152:C152"/>
    <mergeCell ref="B180:C180"/>
    <mergeCell ref="I180:J180"/>
    <mergeCell ref="I152:J152"/>
    <mergeCell ref="B101:G101"/>
    <mergeCell ref="B154:G154"/>
    <mergeCell ref="B38:M38"/>
    <mergeCell ref="B36:C36"/>
    <mergeCell ref="I36:J36"/>
    <mergeCell ref="B99:M99"/>
    <mergeCell ref="B224:C224"/>
    <mergeCell ref="I224:J224"/>
    <mergeCell ref="B222:C222"/>
    <mergeCell ref="I222:J222"/>
    <mergeCell ref="I182:J182"/>
    <mergeCell ref="B200:C200"/>
    <mergeCell ref="B151:C151"/>
    <mergeCell ref="B114:C114"/>
    <mergeCell ref="B126:C126"/>
    <mergeCell ref="B1:M1"/>
    <mergeCell ref="B2:M2"/>
    <mergeCell ref="B3:M3"/>
    <mergeCell ref="J5:L5"/>
    <mergeCell ref="I95:J95"/>
    <mergeCell ref="K6:K7"/>
    <mergeCell ref="L6:L7"/>
    <mergeCell ref="M6:M7"/>
    <mergeCell ref="B23:C23"/>
    <mergeCell ref="B93:C93"/>
    <mergeCell ref="B6:B7"/>
    <mergeCell ref="C6:C7"/>
    <mergeCell ref="D6:D7"/>
    <mergeCell ref="E6:E7"/>
    <mergeCell ref="B10:M10"/>
    <mergeCell ref="B95:C95"/>
    <mergeCell ref="B5:G5"/>
    <mergeCell ref="F6:F7"/>
    <mergeCell ref="G6:G7"/>
    <mergeCell ref="I6:I7"/>
    <mergeCell ref="J6:J7"/>
    <mergeCell ref="B226:C226"/>
    <mergeCell ref="I226:J226"/>
    <mergeCell ref="B220:C220"/>
    <mergeCell ref="B195:C195"/>
    <mergeCell ref="B214:C214"/>
  </mergeCells>
  <pageMargins left="0.31496062992125984" right="0.31496062992125984" top="0.74803149606299213" bottom="0.74803149606299213" header="0.31496062992125984" footer="0.31496062992125984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topLeftCell="A22" workbookViewId="0">
      <selection activeCell="H7" sqref="H7"/>
    </sheetView>
  </sheetViews>
  <sheetFormatPr baseColWidth="10" defaultRowHeight="12.75" x14ac:dyDescent="0.2"/>
  <cols>
    <col min="1" max="1" width="6.5703125" bestFit="1" customWidth="1"/>
    <col min="2" max="2" width="35.7109375" bestFit="1" customWidth="1"/>
    <col min="3" max="4" width="13.28515625" bestFit="1" customWidth="1"/>
    <col min="5" max="5" width="14.7109375" bestFit="1" customWidth="1"/>
    <col min="6" max="6" width="10.5703125" bestFit="1" customWidth="1"/>
    <col min="7" max="7" width="14.7109375" bestFit="1" customWidth="1"/>
    <col min="8" max="8" width="6" customWidth="1"/>
  </cols>
  <sheetData>
    <row r="1" spans="1:8" ht="18" x14ac:dyDescent="0.2">
      <c r="A1" s="294" t="s">
        <v>32</v>
      </c>
      <c r="B1" s="295"/>
      <c r="C1" s="295"/>
      <c r="D1" s="295"/>
      <c r="E1" s="295"/>
      <c r="F1" s="295"/>
      <c r="G1" s="296"/>
    </row>
    <row r="2" spans="1:8" ht="20.25" customHeight="1" x14ac:dyDescent="0.25">
      <c r="A2" s="297" t="str">
        <f>'Mod 6 Clasif'!B2</f>
        <v>MODIFICACIÓN PRESUPUESTARIA            06-2020</v>
      </c>
      <c r="B2" s="298"/>
      <c r="C2" s="298"/>
      <c r="D2" s="298"/>
      <c r="E2" s="298"/>
      <c r="F2" s="298"/>
      <c r="G2" s="299"/>
    </row>
    <row r="3" spans="1:8" ht="20.25" customHeight="1" x14ac:dyDescent="0.25">
      <c r="A3" s="297" t="str">
        <f>'Mod 6 Clasif'!$B$3</f>
        <v>SESIÓN ORDINARIA N°  16-2020          Martes 18 de Agosto del 2020</v>
      </c>
      <c r="B3" s="301"/>
      <c r="C3" s="301"/>
      <c r="D3" s="301"/>
      <c r="E3" s="301"/>
      <c r="F3" s="301"/>
      <c r="G3" s="302"/>
    </row>
    <row r="4" spans="1:8" ht="20.25" customHeight="1" x14ac:dyDescent="0.25">
      <c r="A4" s="300" t="s">
        <v>33</v>
      </c>
      <c r="B4" s="298"/>
      <c r="C4" s="298"/>
      <c r="D4" s="298"/>
      <c r="E4" s="298"/>
      <c r="F4" s="298"/>
      <c r="G4" s="299"/>
    </row>
    <row r="5" spans="1:8" ht="27.75" customHeight="1" thickBot="1" x14ac:dyDescent="0.25">
      <c r="A5" s="113"/>
      <c r="B5" s="114"/>
      <c r="C5" s="115"/>
      <c r="D5" s="114"/>
      <c r="E5" s="114"/>
      <c r="F5" s="114"/>
      <c r="G5" s="116"/>
    </row>
    <row r="6" spans="1:8" ht="36" x14ac:dyDescent="0.2">
      <c r="A6" s="117" t="s">
        <v>34</v>
      </c>
      <c r="B6" s="118" t="s">
        <v>35</v>
      </c>
      <c r="C6" s="119" t="s">
        <v>36</v>
      </c>
      <c r="D6" s="120" t="s">
        <v>37</v>
      </c>
      <c r="E6" s="120" t="s">
        <v>38</v>
      </c>
      <c r="F6" s="120" t="s">
        <v>39</v>
      </c>
      <c r="G6" s="121" t="s">
        <v>40</v>
      </c>
      <c r="H6" s="70" t="s">
        <v>359</v>
      </c>
    </row>
    <row r="7" spans="1:8" x14ac:dyDescent="0.2">
      <c r="A7" s="122"/>
      <c r="B7" s="11"/>
      <c r="C7" s="12"/>
      <c r="D7" s="13"/>
      <c r="E7" s="13"/>
      <c r="F7" s="13"/>
      <c r="G7" s="123"/>
    </row>
    <row r="8" spans="1:8" ht="15.75" customHeight="1" x14ac:dyDescent="0.2">
      <c r="A8" s="124" t="s">
        <v>41</v>
      </c>
      <c r="B8" s="15" t="s">
        <v>42</v>
      </c>
      <c r="C8" s="16">
        <f>+C9+C14+C17</f>
        <v>0</v>
      </c>
      <c r="D8" s="16">
        <f>+D9+D14+D17</f>
        <v>0</v>
      </c>
      <c r="E8" s="16">
        <f>+E9+E14+E17</f>
        <v>0</v>
      </c>
      <c r="F8" s="16">
        <f>+F9+F14+F17</f>
        <v>0</v>
      </c>
      <c r="G8" s="125">
        <f>+F8+E8+D8+C8</f>
        <v>0</v>
      </c>
    </row>
    <row r="9" spans="1:8" ht="15.75" customHeight="1" x14ac:dyDescent="0.2">
      <c r="A9" s="126" t="s">
        <v>43</v>
      </c>
      <c r="B9" s="17" t="s">
        <v>44</v>
      </c>
      <c r="C9" s="19">
        <f>+C10+C13</f>
        <v>0</v>
      </c>
      <c r="D9" s="19">
        <f>+D10+D13</f>
        <v>34925.999999999993</v>
      </c>
      <c r="E9" s="20">
        <f>+E10+E13</f>
        <v>0</v>
      </c>
      <c r="F9" s="19">
        <f>+F10+F13</f>
        <v>0</v>
      </c>
      <c r="G9" s="127">
        <f t="shared" ref="G9:G47" si="0">+F9+E9+D9+C9</f>
        <v>34925.999999999993</v>
      </c>
    </row>
    <row r="10" spans="1:8" ht="15.75" customHeight="1" x14ac:dyDescent="0.2">
      <c r="A10" s="126" t="s">
        <v>45</v>
      </c>
      <c r="B10" s="17" t="s">
        <v>46</v>
      </c>
      <c r="C10" s="19">
        <f>+C11+C12</f>
        <v>368267.59000000008</v>
      </c>
      <c r="D10" s="19">
        <f>+D11+D12</f>
        <v>-13933.679999999942</v>
      </c>
      <c r="E10" s="20">
        <f>+E11+E12</f>
        <v>0</v>
      </c>
      <c r="F10" s="19">
        <f>+F11+F12</f>
        <v>0</v>
      </c>
      <c r="G10" s="127">
        <f t="shared" si="0"/>
        <v>354333.91000000015</v>
      </c>
    </row>
    <row r="11" spans="1:8" ht="15.75" customHeight="1" x14ac:dyDescent="0.2">
      <c r="A11" s="128" t="s">
        <v>47</v>
      </c>
      <c r="B11" s="11" t="s">
        <v>48</v>
      </c>
      <c r="C11" s="21">
        <f>'Mod 6 Clasif'!M15+'Mod 6 Clasif'!M16+'Mod 6 Clasif'!M27+'Mod 6 Clasif'!M14</f>
        <v>368267.59000000008</v>
      </c>
      <c r="D11" s="21">
        <f>'Mod 6 Clasif'!M42+'Mod 6 Clasif'!M43+'Mod 6 Clasif'!M64+'Mod 6 Clasif'!M74+'Mod 6 Clasif'!M82+'Mod 6 Clasif'!M83</f>
        <v>-13933.679999999942</v>
      </c>
      <c r="E11" s="129">
        <v>0</v>
      </c>
      <c r="F11" s="21">
        <v>0</v>
      </c>
      <c r="G11" s="130">
        <f t="shared" si="0"/>
        <v>354333.91000000015</v>
      </c>
    </row>
    <row r="12" spans="1:8" ht="15.75" customHeight="1" x14ac:dyDescent="0.2">
      <c r="A12" s="128" t="s">
        <v>49</v>
      </c>
      <c r="B12" s="11" t="s">
        <v>50</v>
      </c>
      <c r="C12" s="21">
        <v>0</v>
      </c>
      <c r="D12" s="21">
        <v>0</v>
      </c>
      <c r="E12" s="129">
        <v>0</v>
      </c>
      <c r="F12" s="21">
        <v>0</v>
      </c>
      <c r="G12" s="130">
        <f t="shared" si="0"/>
        <v>0</v>
      </c>
    </row>
    <row r="13" spans="1:8" ht="15.75" customHeight="1" x14ac:dyDescent="0.2">
      <c r="A13" s="126" t="s">
        <v>51</v>
      </c>
      <c r="B13" s="17" t="s">
        <v>52</v>
      </c>
      <c r="C13" s="19">
        <f>'Mod 6 Clasif'!M17+'Mod 6 Clasif'!M28</f>
        <v>-368267.58999999997</v>
      </c>
      <c r="D13" s="19">
        <f>'Mod 6 Clasif'!M44+'Mod 6 Clasif'!M53+'Mod 6 Clasif'!M65+'Mod 6 Clasif'!M75+'Mod 6 Clasif'!M84</f>
        <v>48859.679999999935</v>
      </c>
      <c r="E13" s="19">
        <v>0</v>
      </c>
      <c r="F13" s="19">
        <v>0</v>
      </c>
      <c r="G13" s="127">
        <f t="shared" si="0"/>
        <v>-319407.91000000003</v>
      </c>
    </row>
    <row r="14" spans="1:8" ht="15.75" customHeight="1" x14ac:dyDescent="0.2">
      <c r="A14" s="126" t="s">
        <v>53</v>
      </c>
      <c r="B14" s="17" t="s">
        <v>54</v>
      </c>
      <c r="C14" s="19">
        <f>+C15+C16</f>
        <v>0</v>
      </c>
      <c r="D14" s="19">
        <f>+D15+D16</f>
        <v>0</v>
      </c>
      <c r="E14" s="20">
        <f>+E15+E16</f>
        <v>0</v>
      </c>
      <c r="F14" s="19">
        <f>+F15+F16</f>
        <v>0</v>
      </c>
      <c r="G14" s="127">
        <f t="shared" si="0"/>
        <v>0</v>
      </c>
    </row>
    <row r="15" spans="1:8" ht="15.75" customHeight="1" x14ac:dyDescent="0.2">
      <c r="A15" s="128" t="s">
        <v>55</v>
      </c>
      <c r="B15" s="11" t="s">
        <v>56</v>
      </c>
      <c r="C15" s="21">
        <v>0</v>
      </c>
      <c r="D15" s="21">
        <v>0</v>
      </c>
      <c r="E15" s="21">
        <v>0</v>
      </c>
      <c r="F15" s="21">
        <v>0</v>
      </c>
      <c r="G15" s="130">
        <f t="shared" si="0"/>
        <v>0</v>
      </c>
    </row>
    <row r="16" spans="1:8" ht="15.75" customHeight="1" x14ac:dyDescent="0.2">
      <c r="A16" s="128" t="s">
        <v>57</v>
      </c>
      <c r="B16" s="11" t="s">
        <v>58</v>
      </c>
      <c r="C16" s="21">
        <v>0</v>
      </c>
      <c r="D16" s="21">
        <v>0</v>
      </c>
      <c r="E16" s="21">
        <v>0</v>
      </c>
      <c r="F16" s="21">
        <v>0</v>
      </c>
      <c r="G16" s="130">
        <f t="shared" si="0"/>
        <v>0</v>
      </c>
    </row>
    <row r="17" spans="1:7" ht="15.75" customHeight="1" x14ac:dyDescent="0.2">
      <c r="A17" s="126" t="s">
        <v>59</v>
      </c>
      <c r="B17" s="17" t="s">
        <v>60</v>
      </c>
      <c r="C17" s="19">
        <f>+C18+C19+C20</f>
        <v>0</v>
      </c>
      <c r="D17" s="19">
        <f>+D18+D19+D20</f>
        <v>-34926</v>
      </c>
      <c r="E17" s="20">
        <f>+E18+E19+E20</f>
        <v>0</v>
      </c>
      <c r="F17" s="19">
        <f>+F18+F19+F20</f>
        <v>0</v>
      </c>
      <c r="G17" s="127">
        <f t="shared" si="0"/>
        <v>-34926</v>
      </c>
    </row>
    <row r="18" spans="1:7" ht="15.75" customHeight="1" x14ac:dyDescent="0.2">
      <c r="A18" s="128" t="s">
        <v>61</v>
      </c>
      <c r="B18" s="11" t="s">
        <v>62</v>
      </c>
      <c r="C18" s="21">
        <v>0</v>
      </c>
      <c r="D18" s="21">
        <v>0</v>
      </c>
      <c r="E18" s="21">
        <v>0</v>
      </c>
      <c r="F18" s="21">
        <v>0</v>
      </c>
      <c r="G18" s="130">
        <f t="shared" si="0"/>
        <v>0</v>
      </c>
    </row>
    <row r="19" spans="1:7" ht="15.75" customHeight="1" x14ac:dyDescent="0.2">
      <c r="A19" s="128" t="s">
        <v>63</v>
      </c>
      <c r="B19" s="11" t="s">
        <v>64</v>
      </c>
      <c r="C19" s="21">
        <v>0</v>
      </c>
      <c r="D19" s="21">
        <f>+'Mod 6 Clasif'!M59</f>
        <v>-34926</v>
      </c>
      <c r="E19" s="21">
        <v>0</v>
      </c>
      <c r="F19" s="21">
        <v>0</v>
      </c>
      <c r="G19" s="130">
        <f t="shared" si="0"/>
        <v>-34926</v>
      </c>
    </row>
    <row r="20" spans="1:7" ht="15.75" customHeight="1" x14ac:dyDescent="0.2">
      <c r="A20" s="128" t="s">
        <v>65</v>
      </c>
      <c r="B20" s="11" t="s">
        <v>66</v>
      </c>
      <c r="C20" s="22">
        <v>0</v>
      </c>
      <c r="D20" s="22">
        <v>0</v>
      </c>
      <c r="E20" s="22">
        <v>0</v>
      </c>
      <c r="F20" s="22">
        <v>0</v>
      </c>
      <c r="G20" s="131">
        <f t="shared" si="0"/>
        <v>0</v>
      </c>
    </row>
    <row r="21" spans="1:7" ht="15.75" customHeight="1" x14ac:dyDescent="0.2">
      <c r="A21" s="132" t="s">
        <v>67</v>
      </c>
      <c r="B21" s="16" t="s">
        <v>68</v>
      </c>
      <c r="C21" s="16">
        <f>+C22+C28+C34</f>
        <v>0</v>
      </c>
      <c r="D21" s="16">
        <f>+D22+D28+D34</f>
        <v>0</v>
      </c>
      <c r="E21" s="16">
        <f>+E22+E28+E34</f>
        <v>-4.6566128730773926E-10</v>
      </c>
      <c r="F21" s="16">
        <f>+F22+F28+F34</f>
        <v>0</v>
      </c>
      <c r="G21" s="125">
        <f t="shared" si="0"/>
        <v>-4.6566128730773926E-10</v>
      </c>
    </row>
    <row r="22" spans="1:7" ht="15.75" customHeight="1" x14ac:dyDescent="0.2">
      <c r="A22" s="126" t="s">
        <v>69</v>
      </c>
      <c r="B22" s="17" t="s">
        <v>70</v>
      </c>
      <c r="C22" s="23">
        <f>+C23+C24+C25+C26+C27</f>
        <v>0</v>
      </c>
      <c r="D22" s="23">
        <f>+D23+D24+D25+D26+D27</f>
        <v>0</v>
      </c>
      <c r="E22" s="24">
        <f>+E23+E24+E25+E26+E27</f>
        <v>99999.999999999534</v>
      </c>
      <c r="F22" s="23">
        <f>+F23+F24+F25+F26+F27</f>
        <v>0</v>
      </c>
      <c r="G22" s="133">
        <f t="shared" si="0"/>
        <v>99999.999999999534</v>
      </c>
    </row>
    <row r="23" spans="1:7" ht="15.75" customHeight="1" x14ac:dyDescent="0.2">
      <c r="A23" s="128" t="s">
        <v>71</v>
      </c>
      <c r="B23" s="11" t="s">
        <v>72</v>
      </c>
      <c r="C23" s="22">
        <v>0</v>
      </c>
      <c r="D23" s="22">
        <v>0</v>
      </c>
      <c r="E23" s="22">
        <v>0</v>
      </c>
      <c r="F23" s="22">
        <v>0</v>
      </c>
      <c r="G23" s="131">
        <f t="shared" si="0"/>
        <v>0</v>
      </c>
    </row>
    <row r="24" spans="1:7" ht="15.75" customHeight="1" x14ac:dyDescent="0.2">
      <c r="A24" s="128" t="s">
        <v>73</v>
      </c>
      <c r="B24" s="11" t="s">
        <v>74</v>
      </c>
      <c r="C24" s="22">
        <v>0</v>
      </c>
      <c r="D24" s="22">
        <v>0</v>
      </c>
      <c r="E24" s="22">
        <f>'Mod 6 Clasif'!M104+'Mod 6 Clasif'!M117+'Mod 6 Clasif'!M129+'Mod 6 Clasif'!M138+'Mod 6 Clasif'!M146+'Mod 6 Clasif'!M157+'Mod 6 Clasif'!M161+'Mod 6 Clasif'!M165+'Mod 6 Clasif'!M169+'Mod 6 Clasif'!M173+'Mod 6 Clasif'!M177</f>
        <v>400000</v>
      </c>
      <c r="F24" s="22">
        <v>0</v>
      </c>
      <c r="G24" s="131">
        <f t="shared" si="0"/>
        <v>400000</v>
      </c>
    </row>
    <row r="25" spans="1:7" ht="15.75" customHeight="1" x14ac:dyDescent="0.2">
      <c r="A25" s="128" t="s">
        <v>75</v>
      </c>
      <c r="B25" s="11" t="s">
        <v>76</v>
      </c>
      <c r="C25" s="22">
        <v>0</v>
      </c>
      <c r="D25" s="22">
        <v>0</v>
      </c>
      <c r="E25" s="22">
        <v>0</v>
      </c>
      <c r="F25" s="22">
        <v>0</v>
      </c>
      <c r="G25" s="130">
        <f t="shared" si="0"/>
        <v>0</v>
      </c>
    </row>
    <row r="26" spans="1:7" ht="15.75" customHeight="1" x14ac:dyDescent="0.2">
      <c r="A26" s="128" t="s">
        <v>77</v>
      </c>
      <c r="B26" s="11" t="s">
        <v>78</v>
      </c>
      <c r="C26" s="22">
        <v>0</v>
      </c>
      <c r="D26" s="22">
        <v>0</v>
      </c>
      <c r="E26" s="22">
        <v>0</v>
      </c>
      <c r="F26" s="22">
        <v>0</v>
      </c>
      <c r="G26" s="130">
        <f t="shared" si="0"/>
        <v>0</v>
      </c>
    </row>
    <row r="27" spans="1:7" ht="15.75" customHeight="1" x14ac:dyDescent="0.2">
      <c r="A27" s="128" t="s">
        <v>79</v>
      </c>
      <c r="B27" s="11" t="s">
        <v>80</v>
      </c>
      <c r="C27" s="22">
        <v>0</v>
      </c>
      <c r="D27" s="22">
        <v>0</v>
      </c>
      <c r="E27" s="22">
        <f>'Mod 6 Clasif'!M187+'Mod 6 Clasif'!M198+'Mod 6 Clasif'!M203+'Mod 6 Clasif'!M217</f>
        <v>-300000.00000000047</v>
      </c>
      <c r="F27" s="22">
        <v>0</v>
      </c>
      <c r="G27" s="130">
        <f t="shared" si="0"/>
        <v>-300000.00000000047</v>
      </c>
    </row>
    <row r="28" spans="1:7" ht="15.75" customHeight="1" x14ac:dyDescent="0.2">
      <c r="A28" s="126" t="s">
        <v>81</v>
      </c>
      <c r="B28" s="17" t="s">
        <v>82</v>
      </c>
      <c r="C28" s="23">
        <f>+C29+C30+C31+C32+C33</f>
        <v>0</v>
      </c>
      <c r="D28" s="23">
        <f>+D29+D30+D31+D32+D33</f>
        <v>0</v>
      </c>
      <c r="E28" s="24">
        <f>+E29+E30+E31+E32+E33</f>
        <v>-100000</v>
      </c>
      <c r="F28" s="23">
        <f>+F29+F30+F31+F32+F33</f>
        <v>0</v>
      </c>
      <c r="G28" s="133">
        <f t="shared" si="0"/>
        <v>-100000</v>
      </c>
    </row>
    <row r="29" spans="1:7" ht="15.75" customHeight="1" x14ac:dyDescent="0.2">
      <c r="A29" s="128" t="s">
        <v>83</v>
      </c>
      <c r="B29" s="11" t="s">
        <v>84</v>
      </c>
      <c r="C29" s="21">
        <v>0</v>
      </c>
      <c r="D29" s="21">
        <v>0</v>
      </c>
      <c r="E29" s="21">
        <f>'Mod 6 Clasif'!M193+'Mod 6 Clasif'!M124</f>
        <v>-100000</v>
      </c>
      <c r="F29" s="21">
        <v>0</v>
      </c>
      <c r="G29" s="130">
        <f t="shared" si="0"/>
        <v>-100000</v>
      </c>
    </row>
    <row r="30" spans="1:7" ht="15.75" customHeight="1" x14ac:dyDescent="0.2">
      <c r="A30" s="128" t="s">
        <v>85</v>
      </c>
      <c r="B30" s="11" t="s">
        <v>86</v>
      </c>
      <c r="C30" s="21">
        <v>0</v>
      </c>
      <c r="D30" s="21">
        <v>0</v>
      </c>
      <c r="E30" s="21">
        <v>0</v>
      </c>
      <c r="F30" s="21">
        <v>0</v>
      </c>
      <c r="G30" s="130">
        <f t="shared" si="0"/>
        <v>0</v>
      </c>
    </row>
    <row r="31" spans="1:7" ht="15.75" customHeight="1" x14ac:dyDescent="0.2">
      <c r="A31" s="128" t="s">
        <v>87</v>
      </c>
      <c r="B31" s="11" t="s">
        <v>88</v>
      </c>
      <c r="C31" s="21">
        <v>0</v>
      </c>
      <c r="D31" s="21">
        <v>0</v>
      </c>
      <c r="E31" s="21">
        <v>0</v>
      </c>
      <c r="F31" s="21">
        <v>0</v>
      </c>
      <c r="G31" s="130">
        <f t="shared" si="0"/>
        <v>0</v>
      </c>
    </row>
    <row r="32" spans="1:7" ht="15.75" customHeight="1" x14ac:dyDescent="0.2">
      <c r="A32" s="128" t="s">
        <v>89</v>
      </c>
      <c r="B32" s="11" t="s">
        <v>90</v>
      </c>
      <c r="C32" s="21">
        <v>0</v>
      </c>
      <c r="D32" s="21">
        <v>0</v>
      </c>
      <c r="E32" s="21">
        <v>0</v>
      </c>
      <c r="F32" s="21">
        <v>0</v>
      </c>
      <c r="G32" s="130">
        <f t="shared" si="0"/>
        <v>0</v>
      </c>
    </row>
    <row r="33" spans="1:7" ht="15.75" customHeight="1" x14ac:dyDescent="0.2">
      <c r="A33" s="128" t="s">
        <v>91</v>
      </c>
      <c r="B33" s="11" t="s">
        <v>92</v>
      </c>
      <c r="C33" s="21">
        <v>0</v>
      </c>
      <c r="D33" s="21">
        <v>0</v>
      </c>
      <c r="E33" s="21">
        <v>0</v>
      </c>
      <c r="F33" s="21">
        <v>0</v>
      </c>
      <c r="G33" s="130">
        <f t="shared" si="0"/>
        <v>0</v>
      </c>
    </row>
    <row r="34" spans="1:7" ht="15.75" customHeight="1" x14ac:dyDescent="0.2">
      <c r="A34" s="126" t="s">
        <v>93</v>
      </c>
      <c r="B34" s="17" t="s">
        <v>94</v>
      </c>
      <c r="C34" s="19">
        <f>+C35+C36+C37</f>
        <v>0</v>
      </c>
      <c r="D34" s="19">
        <f>+D35+D36+D37</f>
        <v>0</v>
      </c>
      <c r="E34" s="20">
        <f>+E35+E36+E37</f>
        <v>0</v>
      </c>
      <c r="F34" s="19">
        <f>+F35+F36+F37</f>
        <v>0</v>
      </c>
      <c r="G34" s="127">
        <f t="shared" si="0"/>
        <v>0</v>
      </c>
    </row>
    <row r="35" spans="1:7" ht="15.75" customHeight="1" x14ac:dyDescent="0.2">
      <c r="A35" s="128" t="s">
        <v>95</v>
      </c>
      <c r="B35" s="11" t="s">
        <v>96</v>
      </c>
      <c r="C35" s="21">
        <v>0</v>
      </c>
      <c r="D35" s="21">
        <v>0</v>
      </c>
      <c r="E35" s="21">
        <v>0</v>
      </c>
      <c r="F35" s="21">
        <v>0</v>
      </c>
      <c r="G35" s="130">
        <f t="shared" si="0"/>
        <v>0</v>
      </c>
    </row>
    <row r="36" spans="1:7" ht="15.75" customHeight="1" x14ac:dyDescent="0.2">
      <c r="A36" s="128" t="s">
        <v>97</v>
      </c>
      <c r="B36" s="11" t="s">
        <v>98</v>
      </c>
      <c r="C36" s="21">
        <v>0</v>
      </c>
      <c r="D36" s="21">
        <v>0</v>
      </c>
      <c r="E36" s="21">
        <v>0</v>
      </c>
      <c r="F36" s="21">
        <v>0</v>
      </c>
      <c r="G36" s="130">
        <f t="shared" si="0"/>
        <v>0</v>
      </c>
    </row>
    <row r="37" spans="1:7" ht="15.75" customHeight="1" x14ac:dyDescent="0.2">
      <c r="A37" s="128" t="s">
        <v>99</v>
      </c>
      <c r="B37" s="11" t="s">
        <v>100</v>
      </c>
      <c r="C37" s="21">
        <v>0</v>
      </c>
      <c r="D37" s="21">
        <v>0</v>
      </c>
      <c r="E37" s="21">
        <v>0</v>
      </c>
      <c r="F37" s="21">
        <v>0</v>
      </c>
      <c r="G37" s="130">
        <f t="shared" si="0"/>
        <v>0</v>
      </c>
    </row>
    <row r="38" spans="1:7" ht="15.75" customHeight="1" x14ac:dyDescent="0.2">
      <c r="A38" s="124">
        <v>3</v>
      </c>
      <c r="B38" s="15" t="s">
        <v>101</v>
      </c>
      <c r="C38" s="16">
        <f>+C39+C40+C41+C44</f>
        <v>0</v>
      </c>
      <c r="D38" s="16">
        <f>+D39+D40+D41+D44</f>
        <v>0</v>
      </c>
      <c r="E38" s="16">
        <f>+E39+E40+E41+E44</f>
        <v>0</v>
      </c>
      <c r="F38" s="16">
        <f>+F39+F40+F41+F44</f>
        <v>0</v>
      </c>
      <c r="G38" s="125">
        <f t="shared" si="0"/>
        <v>0</v>
      </c>
    </row>
    <row r="39" spans="1:7" ht="15.75" customHeight="1" x14ac:dyDescent="0.2">
      <c r="A39" s="126" t="s">
        <v>102</v>
      </c>
      <c r="B39" s="25" t="s">
        <v>103</v>
      </c>
      <c r="C39" s="19">
        <v>0</v>
      </c>
      <c r="D39" s="19">
        <v>0</v>
      </c>
      <c r="E39" s="19">
        <v>0</v>
      </c>
      <c r="F39" s="19">
        <v>0</v>
      </c>
      <c r="G39" s="127">
        <f t="shared" si="0"/>
        <v>0</v>
      </c>
    </row>
    <row r="40" spans="1:7" ht="15.75" customHeight="1" x14ac:dyDescent="0.2">
      <c r="A40" s="126" t="s">
        <v>104</v>
      </c>
      <c r="B40" s="17" t="s">
        <v>105</v>
      </c>
      <c r="C40" s="19">
        <v>0</v>
      </c>
      <c r="D40" s="19">
        <v>0</v>
      </c>
      <c r="E40" s="19">
        <v>0</v>
      </c>
      <c r="F40" s="19">
        <v>0</v>
      </c>
      <c r="G40" s="127">
        <f t="shared" si="0"/>
        <v>0</v>
      </c>
    </row>
    <row r="41" spans="1:7" ht="15.75" customHeight="1" x14ac:dyDescent="0.2">
      <c r="A41" s="126" t="s">
        <v>106</v>
      </c>
      <c r="B41" s="17" t="s">
        <v>107</v>
      </c>
      <c r="C41" s="19">
        <f>+C42+C43</f>
        <v>0</v>
      </c>
      <c r="D41" s="19">
        <f>+D42+D43</f>
        <v>0</v>
      </c>
      <c r="E41" s="20">
        <f>+E42+E43</f>
        <v>0</v>
      </c>
      <c r="F41" s="19">
        <f>+F42+F43</f>
        <v>0</v>
      </c>
      <c r="G41" s="127">
        <f t="shared" si="0"/>
        <v>0</v>
      </c>
    </row>
    <row r="42" spans="1:7" ht="15.75" customHeight="1" x14ac:dyDescent="0.2">
      <c r="A42" s="128" t="s">
        <v>108</v>
      </c>
      <c r="B42" s="11" t="s">
        <v>109</v>
      </c>
      <c r="C42" s="21">
        <v>0</v>
      </c>
      <c r="D42" s="21">
        <v>0</v>
      </c>
      <c r="E42" s="21">
        <v>0</v>
      </c>
      <c r="F42" s="21">
        <v>0</v>
      </c>
      <c r="G42" s="130">
        <f t="shared" si="0"/>
        <v>0</v>
      </c>
    </row>
    <row r="43" spans="1:7" ht="15.75" customHeight="1" x14ac:dyDescent="0.2">
      <c r="A43" s="128" t="s">
        <v>110</v>
      </c>
      <c r="B43" s="11" t="s">
        <v>111</v>
      </c>
      <c r="C43" s="21">
        <v>0</v>
      </c>
      <c r="D43" s="21">
        <v>0</v>
      </c>
      <c r="E43" s="21">
        <v>0</v>
      </c>
      <c r="F43" s="21">
        <v>0</v>
      </c>
      <c r="G43" s="130">
        <f t="shared" si="0"/>
        <v>0</v>
      </c>
    </row>
    <row r="44" spans="1:7" ht="15.75" customHeight="1" x14ac:dyDescent="0.2">
      <c r="A44" s="126" t="s">
        <v>112</v>
      </c>
      <c r="B44" s="17" t="s">
        <v>113</v>
      </c>
      <c r="C44" s="21">
        <v>0</v>
      </c>
      <c r="D44" s="21">
        <v>0</v>
      </c>
      <c r="E44" s="21">
        <v>0</v>
      </c>
      <c r="F44" s="21">
        <v>0</v>
      </c>
      <c r="G44" s="130">
        <f t="shared" si="0"/>
        <v>0</v>
      </c>
    </row>
    <row r="45" spans="1:7" ht="15.75" customHeight="1" x14ac:dyDescent="0.2">
      <c r="A45" s="124">
        <v>4</v>
      </c>
      <c r="B45" s="15" t="s">
        <v>114</v>
      </c>
      <c r="C45" s="16">
        <v>0</v>
      </c>
      <c r="D45" s="16">
        <v>0</v>
      </c>
      <c r="E45" s="16">
        <v>0</v>
      </c>
      <c r="F45" s="16">
        <v>0</v>
      </c>
      <c r="G45" s="125">
        <f t="shared" si="0"/>
        <v>0</v>
      </c>
    </row>
    <row r="46" spans="1:7" ht="15.75" customHeight="1" x14ac:dyDescent="0.2">
      <c r="A46" s="122"/>
      <c r="B46" s="11"/>
      <c r="C46" s="21"/>
      <c r="D46" s="21"/>
      <c r="E46" s="21"/>
      <c r="F46" s="21"/>
      <c r="G46" s="130"/>
    </row>
    <row r="47" spans="1:7" ht="15.75" customHeight="1" thickBot="1" x14ac:dyDescent="0.25">
      <c r="A47" s="134"/>
      <c r="B47" s="135" t="s">
        <v>115</v>
      </c>
      <c r="C47" s="136">
        <f>C8+C21+C38+C45</f>
        <v>0</v>
      </c>
      <c r="D47" s="136">
        <f>D8+D21+D38+D45</f>
        <v>0</v>
      </c>
      <c r="E47" s="136">
        <f>E8+E21+E38+E45</f>
        <v>-4.6566128730773926E-10</v>
      </c>
      <c r="F47" s="136">
        <f>F8+F21+F38+F45</f>
        <v>0</v>
      </c>
      <c r="G47" s="137">
        <f t="shared" si="0"/>
        <v>-4.6566128730773926E-10</v>
      </c>
    </row>
    <row r="48" spans="1:7" x14ac:dyDescent="0.2">
      <c r="A48" s="14"/>
      <c r="B48" s="14"/>
      <c r="C48" s="18"/>
      <c r="D48" s="14"/>
      <c r="E48" s="14"/>
      <c r="F48" s="14"/>
      <c r="G48" s="14"/>
    </row>
    <row r="49" spans="1:7" x14ac:dyDescent="0.2">
      <c r="A49" s="14"/>
      <c r="B49" s="14"/>
      <c r="C49" s="18"/>
      <c r="D49" s="14"/>
      <c r="E49" s="14"/>
      <c r="F49" s="14"/>
      <c r="G49" s="14"/>
    </row>
    <row r="50" spans="1:7" x14ac:dyDescent="0.2">
      <c r="A50" s="14"/>
      <c r="B50" s="26" t="s">
        <v>116</v>
      </c>
      <c r="C50" s="18"/>
      <c r="D50" s="14"/>
      <c r="E50" s="14"/>
      <c r="F50" s="14"/>
      <c r="G50" s="14"/>
    </row>
    <row r="51" spans="1:7" x14ac:dyDescent="0.2">
      <c r="A51" s="14"/>
      <c r="B51" s="27">
        <f>'Mod 6 Clasif'!$C$229</f>
        <v>44057</v>
      </c>
      <c r="C51" s="28"/>
      <c r="D51" s="14"/>
      <c r="E51" s="14"/>
      <c r="F51" s="14"/>
      <c r="G51" s="14"/>
    </row>
  </sheetData>
  <mergeCells count="4">
    <mergeCell ref="A1:G1"/>
    <mergeCell ref="A2:G2"/>
    <mergeCell ref="A4:G4"/>
    <mergeCell ref="A3:G3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303" t="s">
        <v>9</v>
      </c>
      <c r="B2" s="303"/>
      <c r="C2" s="1" t="s">
        <v>18</v>
      </c>
      <c r="D2" s="5">
        <v>2070000</v>
      </c>
    </row>
    <row r="3" spans="1:4" ht="15" x14ac:dyDescent="0.25">
      <c r="A3" s="2"/>
      <c r="B3" s="2" t="s">
        <v>11</v>
      </c>
      <c r="C3" s="2" t="s">
        <v>12</v>
      </c>
      <c r="D3" s="2" t="s">
        <v>17</v>
      </c>
    </row>
    <row r="4" spans="1:4" x14ac:dyDescent="0.2">
      <c r="A4" s="1" t="s">
        <v>10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13</v>
      </c>
      <c r="B5" s="3">
        <v>24551.52</v>
      </c>
      <c r="C5" s="3"/>
      <c r="D5" s="4"/>
    </row>
    <row r="6" spans="1:4" x14ac:dyDescent="0.2">
      <c r="A6" s="1" t="s">
        <v>14</v>
      </c>
      <c r="B6" s="3">
        <v>1495500</v>
      </c>
      <c r="C6" s="3"/>
      <c r="D6" s="4"/>
    </row>
    <row r="7" spans="1:4" x14ac:dyDescent="0.2">
      <c r="A7" s="1" t="s">
        <v>15</v>
      </c>
      <c r="B7" s="3">
        <v>564293.21</v>
      </c>
      <c r="C7" s="3"/>
      <c r="D7" s="4"/>
    </row>
    <row r="8" spans="1:4" x14ac:dyDescent="0.2">
      <c r="A8" s="1" t="s">
        <v>16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24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303" t="s">
        <v>19</v>
      </c>
      <c r="B12" s="303"/>
      <c r="C12" s="1" t="s">
        <v>18</v>
      </c>
      <c r="D12" s="5">
        <v>850000</v>
      </c>
    </row>
    <row r="13" spans="1:4" ht="15" x14ac:dyDescent="0.25">
      <c r="A13" s="2"/>
      <c r="B13" s="2" t="s">
        <v>11</v>
      </c>
      <c r="C13" s="2" t="s">
        <v>12</v>
      </c>
      <c r="D13" s="2" t="s">
        <v>17</v>
      </c>
    </row>
    <row r="14" spans="1:4" x14ac:dyDescent="0.2">
      <c r="A14" s="1" t="s">
        <v>10</v>
      </c>
      <c r="B14" s="3">
        <v>448188</v>
      </c>
      <c r="C14" s="3"/>
      <c r="D14" s="4"/>
    </row>
    <row r="15" spans="1:4" x14ac:dyDescent="0.2">
      <c r="A15" s="1" t="s">
        <v>20</v>
      </c>
      <c r="B15" s="3">
        <v>97500</v>
      </c>
      <c r="C15" s="3"/>
      <c r="D15" s="4"/>
    </row>
    <row r="16" spans="1:4" x14ac:dyDescent="0.2">
      <c r="A16" s="1" t="s">
        <v>14</v>
      </c>
      <c r="B16" s="3">
        <v>604000</v>
      </c>
      <c r="C16" s="3"/>
      <c r="D16" s="4"/>
    </row>
    <row r="17" spans="1:4" x14ac:dyDescent="0.2">
      <c r="A17" s="1" t="s">
        <v>21</v>
      </c>
      <c r="B17" s="3">
        <v>195000</v>
      </c>
      <c r="C17" s="3"/>
      <c r="D17" s="4"/>
    </row>
    <row r="18" spans="1:4" x14ac:dyDescent="0.2">
      <c r="A18" s="1" t="s">
        <v>22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24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303" t="s">
        <v>23</v>
      </c>
      <c r="B22" s="303"/>
      <c r="C22" s="1" t="s">
        <v>18</v>
      </c>
      <c r="D22" s="5">
        <v>975000</v>
      </c>
    </row>
    <row r="23" spans="1:4" ht="15" x14ac:dyDescent="0.25">
      <c r="A23" s="2"/>
      <c r="B23" s="2" t="s">
        <v>11</v>
      </c>
      <c r="C23" s="2" t="s">
        <v>12</v>
      </c>
      <c r="D23" s="2" t="s">
        <v>17</v>
      </c>
    </row>
    <row r="24" spans="1:4" x14ac:dyDescent="0.2">
      <c r="A24" s="1" t="s">
        <v>10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22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24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303" t="s">
        <v>8</v>
      </c>
      <c r="B29" s="303"/>
      <c r="C29" s="1" t="s">
        <v>18</v>
      </c>
      <c r="D29" s="5">
        <v>800000</v>
      </c>
    </row>
    <row r="30" spans="1:4" ht="15" x14ac:dyDescent="0.25">
      <c r="A30" s="2"/>
      <c r="B30" s="2" t="s">
        <v>11</v>
      </c>
      <c r="C30" s="2" t="s">
        <v>12</v>
      </c>
      <c r="D30" s="2" t="s">
        <v>17</v>
      </c>
    </row>
    <row r="31" spans="1:4" x14ac:dyDescent="0.2">
      <c r="A31" s="1" t="s">
        <v>10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13</v>
      </c>
      <c r="B32" s="3">
        <v>300000</v>
      </c>
      <c r="C32" s="3">
        <v>0</v>
      </c>
      <c r="D32" s="4"/>
    </row>
    <row r="33" spans="1:4" x14ac:dyDescent="0.2">
      <c r="A33" s="1" t="s">
        <v>25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24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6 Clasif</vt:lpstr>
      <vt:lpstr>Clasif Econo</vt:lpstr>
      <vt:lpstr>Estimaciones</vt:lpstr>
      <vt:lpstr>'Clasif Econo'!Área_de_impresión</vt:lpstr>
      <vt:lpstr>Estimaciones!Área_de_impresión</vt:lpstr>
      <vt:lpstr>'Mod 6 Clasif'!Área_de_impresión</vt:lpstr>
      <vt:lpstr>'Mod 6 Clasif'!Títulos_a_imprimir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Petersen Pereira Carlos Roberto</cp:lastModifiedBy>
  <cp:lastPrinted>2020-08-14T20:24:57Z</cp:lastPrinted>
  <dcterms:created xsi:type="dcterms:W3CDTF">1996-11-27T10:00:04Z</dcterms:created>
  <dcterms:modified xsi:type="dcterms:W3CDTF">2020-08-14T20:32:15Z</dcterms:modified>
</cp:coreProperties>
</file>