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.MJIMENEZ\Desktop\Movimientos contables\Presupuestos 2020\4. Modificaciones 2020\"/>
    </mc:Choice>
  </mc:AlternateContent>
  <bookViews>
    <workbookView xWindow="0" yWindow="0" windowWidth="8685" windowHeight="870"/>
  </bookViews>
  <sheets>
    <sheet name="MOD 01-2020" sheetId="6" r:id="rId1"/>
    <sheet name="Estimaciones" sheetId="7" state="hidden" r:id="rId2"/>
  </sheets>
  <definedNames>
    <definedName name="_xlnm.Print_Area" localSheetId="1">Estimaciones!$A$1:$D$35</definedName>
    <definedName name="_xlnm.Print_Area" localSheetId="0">'MOD 01-2020'!$A$1:$K$97</definedName>
    <definedName name="_xlnm.Print_Titles" localSheetId="0">'MOD 01-2020'!$1:$8</definedName>
  </definedNames>
  <calcPr calcId="152511"/>
</workbook>
</file>

<file path=xl/calcChain.xml><?xml version="1.0" encoding="utf-8"?>
<calcChain xmlns="http://schemas.openxmlformats.org/spreadsheetml/2006/main">
  <c r="E75" i="6" l="1"/>
  <c r="E77" i="6" s="1"/>
  <c r="E79" i="6" s="1"/>
  <c r="F75" i="6"/>
  <c r="F77" i="6" s="1"/>
  <c r="F79" i="6" s="1"/>
  <c r="G75" i="6"/>
  <c r="G77" i="6" s="1"/>
  <c r="G79" i="6" s="1"/>
  <c r="D75" i="6"/>
  <c r="D77" i="6" s="1"/>
  <c r="D79" i="6" s="1"/>
  <c r="G56" i="6" l="1"/>
  <c r="G57" i="6" s="1"/>
  <c r="I56" i="6"/>
  <c r="J56" i="6"/>
  <c r="D57" i="6"/>
  <c r="I57" i="6" s="1"/>
  <c r="E57" i="6"/>
  <c r="F57" i="6"/>
  <c r="F53" i="6"/>
  <c r="F59" i="6" s="1"/>
  <c r="F61" i="6" s="1"/>
  <c r="E53" i="6"/>
  <c r="D53" i="6"/>
  <c r="G52" i="6"/>
  <c r="G53" i="6" s="1"/>
  <c r="F45" i="6"/>
  <c r="F47" i="6" s="1"/>
  <c r="E45" i="6"/>
  <c r="E47" i="6" s="1"/>
  <c r="D45" i="6"/>
  <c r="D47" i="6" s="1"/>
  <c r="G44" i="6"/>
  <c r="G43" i="6"/>
  <c r="D59" i="6" l="1"/>
  <c r="D61" i="6" s="1"/>
  <c r="E59" i="6"/>
  <c r="E61" i="6" s="1"/>
  <c r="G59" i="6"/>
  <c r="J57" i="6"/>
  <c r="G45" i="6"/>
  <c r="G47" i="6" s="1"/>
  <c r="G61" i="6" l="1"/>
  <c r="G33" i="6"/>
  <c r="G32" i="6"/>
  <c r="E29" i="6"/>
  <c r="F29" i="6"/>
  <c r="D29" i="6"/>
  <c r="J28" i="6"/>
  <c r="I28" i="6"/>
  <c r="G28" i="6"/>
  <c r="J27" i="6"/>
  <c r="I27" i="6"/>
  <c r="G27" i="6"/>
  <c r="J23" i="6"/>
  <c r="I23" i="6"/>
  <c r="J22" i="6"/>
  <c r="I22" i="6"/>
  <c r="J21" i="6"/>
  <c r="I21" i="6"/>
  <c r="J20" i="6"/>
  <c r="I20" i="6"/>
  <c r="J19" i="6"/>
  <c r="I19" i="6"/>
  <c r="J15" i="6"/>
  <c r="I15" i="6"/>
  <c r="J14" i="6"/>
  <c r="I14" i="6"/>
  <c r="J13" i="6"/>
  <c r="I13" i="6"/>
  <c r="F24" i="6"/>
  <c r="E24" i="6"/>
  <c r="D24" i="6"/>
  <c r="G23" i="6"/>
  <c r="G19" i="6"/>
  <c r="G22" i="6"/>
  <c r="G21" i="6"/>
  <c r="G20" i="6"/>
  <c r="F16" i="6"/>
  <c r="E16" i="6"/>
  <c r="D16" i="6"/>
  <c r="G15" i="6"/>
  <c r="G14" i="6"/>
  <c r="G13" i="6"/>
  <c r="G29" i="6" l="1"/>
  <c r="J29" i="6"/>
  <c r="I29" i="6"/>
  <c r="I16" i="6"/>
  <c r="G24" i="6"/>
  <c r="I24" i="6"/>
  <c r="J24" i="6"/>
  <c r="J16" i="6"/>
  <c r="G16" i="6"/>
  <c r="J44" i="6" l="1"/>
  <c r="I44" i="6"/>
  <c r="J43" i="6"/>
  <c r="I43" i="6"/>
  <c r="J45" i="6" l="1"/>
  <c r="J47" i="6" s="1"/>
  <c r="I45" i="6"/>
  <c r="I47" i="6" s="1"/>
  <c r="J74" i="6" l="1"/>
  <c r="I74" i="6"/>
  <c r="J73" i="6"/>
  <c r="I73" i="6"/>
  <c r="J72" i="6"/>
  <c r="I72" i="6"/>
  <c r="J71" i="6"/>
  <c r="I71" i="6"/>
  <c r="I75" i="6" l="1"/>
  <c r="I77" i="6" s="1"/>
  <c r="I79" i="6" s="1"/>
  <c r="J75" i="6"/>
  <c r="J77" i="6" l="1"/>
  <c r="J79" i="6" s="1"/>
  <c r="J52" i="6"/>
  <c r="J53" i="6" s="1"/>
  <c r="J59" i="6" s="1"/>
  <c r="J61" i="6" s="1"/>
  <c r="I52" i="6"/>
  <c r="I53" i="6" s="1"/>
  <c r="I59" i="6" s="1"/>
  <c r="I61" i="6" s="1"/>
  <c r="J33" i="6"/>
  <c r="I33" i="6"/>
  <c r="J32" i="6"/>
  <c r="I32" i="6"/>
  <c r="I34" i="6" l="1"/>
  <c r="I36" i="6" s="1"/>
  <c r="J34" i="6"/>
  <c r="J36" i="6" s="1"/>
  <c r="B35" i="7" l="1"/>
  <c r="C31" i="7"/>
  <c r="B27" i="7"/>
  <c r="B20" i="7"/>
  <c r="B10" i="7"/>
  <c r="C8" i="7" l="1"/>
  <c r="D8" i="7" s="1"/>
  <c r="F34" i="6" l="1"/>
  <c r="F36" i="6" s="1"/>
  <c r="F63" i="6" s="1"/>
  <c r="F81" i="6" s="1"/>
  <c r="E34" i="6"/>
  <c r="E36" i="6" s="1"/>
  <c r="E63" i="6" s="1"/>
  <c r="E81" i="6" s="1"/>
  <c r="D34" i="6"/>
  <c r="D36" i="6" s="1"/>
  <c r="D63" i="6" s="1"/>
  <c r="D81" i="6" s="1"/>
  <c r="C4" i="7" l="1"/>
  <c r="D4" i="7" s="1"/>
  <c r="C24" i="7"/>
  <c r="G34" i="6" l="1"/>
  <c r="G36" i="6" s="1"/>
  <c r="G63" i="6" s="1"/>
  <c r="G81" i="6" s="1"/>
</calcChain>
</file>

<file path=xl/sharedStrings.xml><?xml version="1.0" encoding="utf-8"?>
<sst xmlns="http://schemas.openxmlformats.org/spreadsheetml/2006/main" count="141" uniqueCount="115">
  <si>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</si>
  <si>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</si>
  <si>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</si>
  <si>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</si>
  <si>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</si>
  <si>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</si>
  <si>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</si>
  <si>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SUBTOTAL</t>
  </si>
  <si>
    <t>PROGRAMA II</t>
  </si>
  <si>
    <t>Materiales y productos minerales y asfálticos</t>
  </si>
  <si>
    <t>Mantenimiento de instalaciones y otras obras</t>
  </si>
  <si>
    <t>Materiales y productos metálicos</t>
  </si>
  <si>
    <t>Transporte dentro del país</t>
  </si>
  <si>
    <t>Actividades protocolarias y sociales</t>
  </si>
  <si>
    <t>Combustibles y lubricantes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</si>
  <si>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</si>
  <si>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</si>
  <si>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</si>
  <si>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</si>
  <si>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</si>
  <si>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</si>
  <si>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</si>
  <si>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</si>
  <si>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</si>
  <si>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</si>
  <si>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</si>
  <si>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</si>
  <si>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</si>
  <si>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</si>
  <si>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</si>
  <si>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</si>
  <si>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5.02.16.1.07.02.00.0</t>
  </si>
  <si>
    <t>Actividades de capacitación</t>
  </si>
  <si>
    <t>Otras construcciones, adiciones y mejoras</t>
  </si>
  <si>
    <t>Resumen de Movimiento</t>
  </si>
  <si>
    <t>%</t>
  </si>
  <si>
    <t>5.02.16… DEPÓSITO Y TRATAMIENTO DE BASURA</t>
  </si>
  <si>
    <t>TOTAL PROGRAMA II  *JIMÉNEZ*</t>
  </si>
  <si>
    <t>TOTAL OTROS PROYECTOS PROGRAMA III    ** JIMENEZ**</t>
  </si>
  <si>
    <t>CONCEJO MUNICIPAL DEL DISTRITO DE TUCURRIQUE</t>
  </si>
  <si>
    <t>TOTAL   (OTROS PROYECTOS IBI-IMP.CEMENTO) TUCURRIQUE</t>
  </si>
  <si>
    <t>TOTAL PROGRAMA III INVERSIONES TUCURRIQUE</t>
  </si>
  <si>
    <t>PROGRAMA III INVERSIONES  TUCURRIQUE</t>
  </si>
  <si>
    <t>OTROS PROYECTOS (IBI-IMPUESTO AL CEMENTO) TUCURRIQUE</t>
  </si>
  <si>
    <t>TOTAL PROGRAMA III  *JIMÉNEZ*</t>
  </si>
  <si>
    <t>GRUPO 02: VÍAS DE COMUNICACIÓN TERRESTRE JIMENEZ</t>
  </si>
  <si>
    <t>SUBTOTAL GRUPO 02 VÍAS DE COMUNICACIÓN PROGRAMA III JIMENEZ</t>
  </si>
  <si>
    <t>5.02.06.01.2.03.01.00</t>
  </si>
  <si>
    <t>5.02.06… SERVICIO DE ACUEDUCTO</t>
  </si>
  <si>
    <t>PROGRAMA III  ** JIMENEZ**</t>
  </si>
  <si>
    <t>Elaborada por:</t>
  </si>
  <si>
    <t>Contabilidad Municipal</t>
  </si>
  <si>
    <t>Fecha:</t>
  </si>
  <si>
    <t>A Solicitud de la  Alcaldía Municipal y de la UTGVM , de la Junta Vial Cantonal,  CDM Tucurrique</t>
  </si>
  <si>
    <t>Pág 1</t>
  </si>
  <si>
    <t>Pág 2</t>
  </si>
  <si>
    <t>Pág 3</t>
  </si>
  <si>
    <t>GRUPO 06: OTROS PROYECTOS PROGRAMA III  ** JIMÉNEZ**</t>
  </si>
  <si>
    <t>MODIFICACIÓN PRESUPUESTARIA            01-2020</t>
  </si>
  <si>
    <t>SESIÓN ORDINARIA N° 193          Lunes 13 de Enero del 2020</t>
  </si>
  <si>
    <t>5.02.02.1.08.05.00.0</t>
  </si>
  <si>
    <t>Mantenimiento y reparación de equipo de transporte</t>
  </si>
  <si>
    <t>5.02.02.2.04.02.00.0</t>
  </si>
  <si>
    <t>Repuestos y accesorios</t>
  </si>
  <si>
    <t>Equipo de transporte</t>
  </si>
  <si>
    <t>5.02.04.1.07.02.00.0</t>
  </si>
  <si>
    <t>5.02.04.2.01.01.00.0</t>
  </si>
  <si>
    <t>5.02.04.2.03.02.00.0</t>
  </si>
  <si>
    <t>5.02.04.1.02.02.00.0</t>
  </si>
  <si>
    <t>Servicio de energía eléctrica</t>
  </si>
  <si>
    <t>5.02.02… SERVICIO DE RECOLECCIÓN DE BASURA</t>
  </si>
  <si>
    <t>5.02.02.5.01.02.00.0</t>
  </si>
  <si>
    <t>SUBTOTAL RECOLECCIÓN DE BASURA</t>
  </si>
  <si>
    <t>5.02.04… CEMENTERIOS</t>
  </si>
  <si>
    <t xml:space="preserve">SUBTOTAL CEMENTERIOS </t>
  </si>
  <si>
    <t>5.02.04.5.01.99.00.0</t>
  </si>
  <si>
    <t>Maquinaria, equipo y mobiliario diverso</t>
  </si>
  <si>
    <t>5.02.06.01.5.01.02.00</t>
  </si>
  <si>
    <t>5.02.16.5.01.02.00.0</t>
  </si>
  <si>
    <t>5.03.02.793… Compra de Maquinaria UTGVM (Servicio Deuda) (793) (Ley 8114)</t>
  </si>
  <si>
    <t>5.03.02.793.3.02.03.0</t>
  </si>
  <si>
    <t>Intereses sobre préstamos de Instituciones Descentralizadas no Empresariales</t>
  </si>
  <si>
    <t>5.03.02.793.2.02.03.0</t>
  </si>
  <si>
    <t>Amortización de préstamos de Instituciones Descentralizadas no Empresariales</t>
  </si>
  <si>
    <t>Total Compra de Maquinaria UTGVM (Servicio Deuda) (793) (Ley 8114)</t>
  </si>
  <si>
    <t>5.03.06.13.1.08.03.00</t>
  </si>
  <si>
    <t>5.03.06.13… MEJORAS BOULEVARD PEJIBAYE</t>
  </si>
  <si>
    <t>5.03.06.18… MEJORAS LOSA DE CONCRETO CANCHA DE BASQUETBALL PEJIBAYE</t>
  </si>
  <si>
    <t>5.03.06.13.5.02.02.00</t>
  </si>
  <si>
    <t>Subtotal Compra de Maquinaria UTGVM (Servicio Deuda) (793) (Ley 8114)</t>
  </si>
  <si>
    <t>SUBTOTAL  ACUEDUCTO</t>
  </si>
  <si>
    <t>SUBTOTAL DEPÓSITO Y TRATAMIENTO DE BASURA</t>
  </si>
  <si>
    <t>SUBTOTAL MEJORAS BOULEVAR PAJIBAYE</t>
  </si>
  <si>
    <t>TOTAL MODIFICACIÓN 01-2020             *JIMÉNEZ*</t>
  </si>
  <si>
    <t>MODIFICACIÓN INTERNA No. 01-2020</t>
  </si>
  <si>
    <t>SESIÓN ORDINARIA N° 175    MARTES  07   DE ENERO  DEL   2020</t>
  </si>
  <si>
    <t>5.03.01.911.5.02.01,0</t>
  </si>
  <si>
    <t>Edificios (Construcción aula Cencinai Sabanillas)</t>
  </si>
  <si>
    <t>5.03.02.923.2.03.01.0</t>
  </si>
  <si>
    <t xml:space="preserve">Alquiler de maquinaria, equipo y mobiliario, Calle el Oso 3-04-050,                                          </t>
  </si>
  <si>
    <t>5.03.02.923.2.03.02.0</t>
  </si>
  <si>
    <t xml:space="preserve">Productos Minerales y Asfálticos , Calle el Oso 3-04-050                                          </t>
  </si>
  <si>
    <t>5.03.02.933.5.02.02.0</t>
  </si>
  <si>
    <t>Vías de Comunicación Terrestre  (Segunda etapa construcción muro gavión 50 oeste Iglesia Católica Las Vueltas  )</t>
  </si>
  <si>
    <t>TOTAL MODIFICACIÓN 01-2020 TUCURRIQUE</t>
  </si>
  <si>
    <t>TOTAL MODIFICACIÓN CONSOLIDADA   01-2020</t>
  </si>
  <si>
    <t>Compra de una motocicleta para realizar las inspecciones, notificaciones y demás trámites municipales</t>
  </si>
  <si>
    <t>Compra de una motoguadaña para el Cementerio Municipal</t>
  </si>
  <si>
    <t>Reparación de 40m2 de losa de concreto de la cancha de basquetball del centro de Pejibaye, a raíz de que no ingresaron todos los recursos presupuestados del Impuesto al Cemento para obras</t>
  </si>
  <si>
    <t>Justificación:</t>
  </si>
  <si>
    <t>Ajuste de rubros sin afectar la meta operativa del pago de 4 cuotas anuales de la operación del IFAM 3-EQ-1388-0514, para que sea igual a la proyección enviada por el IFAM, mediante oficio N° DAH-500-UF-377-2019</t>
  </si>
  <si>
    <t>Metas operativas DGVM Jiménez</t>
  </si>
  <si>
    <t>Metas operativas Jiménez</t>
  </si>
  <si>
    <t>Reacomodo del contenido presupuestario, sin afectar las metas operativas de cada proyecto</t>
  </si>
  <si>
    <t>Metas operativas CMD de Tucurrique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</si>
</sst>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0.0%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name val="Arial"/>
    </font>
    <font>
      <i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87">
    <xf numFmtId="0" fontId="0" fillId="0" borderId="0" xfId="0"/>
    <xf numFmtId="4" fontId="6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/>
    <xf numFmtId="0" fontId="0" fillId="0" borderId="2" xfId="0" applyBorder="1"/>
    <xf numFmtId="0" fontId="0" fillId="0" borderId="3" xfId="0" applyBorder="1"/>
    <xf numFmtId="0" fontId="0" fillId="0" borderId="5" xfId="0" applyBorder="1"/>
    <xf numFmtId="4" fontId="7" fillId="0" borderId="18" xfId="0" applyNumberFormat="1" applyFont="1" applyFill="1" applyBorder="1" applyAlignment="1">
      <alignment horizontal="right" vertical="center"/>
    </xf>
    <xf numFmtId="0" fontId="4" fillId="0" borderId="0" xfId="0" applyFont="1"/>
    <xf numFmtId="0" fontId="0" fillId="0" borderId="20" xfId="0" applyBorder="1"/>
    <xf numFmtId="0" fontId="13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14" fillId="0" borderId="0" xfId="0" applyNumberFormat="1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0" fontId="3" fillId="0" borderId="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10" fontId="3" fillId="0" borderId="0" xfId="0" applyNumberFormat="1" applyFont="1" applyFill="1" applyBorder="1" applyAlignment="1">
      <alignment horizontal="center" vertical="center" wrapText="1"/>
    </xf>
    <xf numFmtId="0" fontId="0" fillId="0" borderId="12" xfId="0" applyBorder="1"/>
    <xf numFmtId="10" fontId="19" fillId="0" borderId="24" xfId="0" applyNumberFormat="1" applyFont="1" applyFill="1" applyBorder="1" applyAlignment="1">
      <alignment horizontal="right" vertical="center"/>
    </xf>
    <xf numFmtId="0" fontId="0" fillId="0" borderId="0" xfId="0" applyBorder="1"/>
    <xf numFmtId="4" fontId="7" fillId="0" borderId="26" xfId="0" applyNumberFormat="1" applyFont="1" applyFill="1" applyBorder="1" applyAlignment="1">
      <alignment horizontal="right" vertical="center"/>
    </xf>
    <xf numFmtId="4" fontId="11" fillId="0" borderId="26" xfId="0" applyNumberFormat="1" applyFont="1" applyFill="1" applyBorder="1" applyAlignment="1">
      <alignment horizontal="right" vertical="center"/>
    </xf>
    <xf numFmtId="4" fontId="12" fillId="0" borderId="26" xfId="0" applyNumberFormat="1" applyFont="1" applyFill="1" applyBorder="1" applyAlignment="1">
      <alignment horizontal="right" vertical="center"/>
    </xf>
    <xf numFmtId="4" fontId="7" fillId="0" borderId="27" xfId="0" applyNumberFormat="1" applyFont="1" applyFill="1" applyBorder="1" applyAlignment="1">
      <alignment horizontal="right" vertical="center"/>
    </xf>
    <xf numFmtId="10" fontId="20" fillId="3" borderId="9" xfId="0" applyNumberFormat="1" applyFont="1" applyFill="1" applyBorder="1" applyAlignment="1">
      <alignment horizontal="right" vertical="center"/>
    </xf>
    <xf numFmtId="10" fontId="20" fillId="3" borderId="28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7" fillId="4" borderId="15" xfId="0" applyNumberFormat="1" applyFont="1" applyFill="1" applyBorder="1" applyAlignment="1">
      <alignment horizontal="right" vertical="center"/>
    </xf>
    <xf numFmtId="4" fontId="7" fillId="4" borderId="16" xfId="0" applyNumberFormat="1" applyFont="1" applyFill="1" applyBorder="1" applyAlignment="1">
      <alignment horizontal="right" vertical="center"/>
    </xf>
    <xf numFmtId="0" fontId="0" fillId="0" borderId="32" xfId="0" applyBorder="1"/>
    <xf numFmtId="0" fontId="0" fillId="0" borderId="33" xfId="0" applyBorder="1"/>
    <xf numFmtId="4" fontId="4" fillId="0" borderId="35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 applyFill="1" applyBorder="1" applyAlignment="1">
      <alignment wrapText="1"/>
    </xf>
    <xf numFmtId="0" fontId="7" fillId="0" borderId="32" xfId="0" applyFont="1" applyFill="1" applyBorder="1" applyAlignment="1"/>
    <xf numFmtId="4" fontId="7" fillId="0" borderId="32" xfId="0" applyNumberFormat="1" applyFont="1" applyFill="1" applyBorder="1" applyAlignment="1">
      <alignment horizontal="right" vertical="center"/>
    </xf>
    <xf numFmtId="4" fontId="16" fillId="0" borderId="32" xfId="0" applyNumberFormat="1" applyFont="1" applyFill="1" applyBorder="1" applyAlignment="1">
      <alignment horizontal="right" vertical="center"/>
    </xf>
    <xf numFmtId="4" fontId="17" fillId="0" borderId="32" xfId="0" applyNumberFormat="1" applyFont="1" applyFill="1" applyBorder="1" applyAlignment="1">
      <alignment horizontal="right" vertical="center"/>
    </xf>
    <xf numFmtId="4" fontId="7" fillId="0" borderId="33" xfId="0" applyNumberFormat="1" applyFont="1" applyFill="1" applyBorder="1" applyAlignment="1">
      <alignment horizontal="right" vertical="center"/>
    </xf>
    <xf numFmtId="0" fontId="0" fillId="0" borderId="31" xfId="0" applyBorder="1"/>
    <xf numFmtId="10" fontId="19" fillId="0" borderId="34" xfId="0" applyNumberFormat="1" applyFont="1" applyFill="1" applyBorder="1" applyAlignment="1">
      <alignment horizontal="right" vertical="center"/>
    </xf>
    <xf numFmtId="4" fontId="0" fillId="0" borderId="0" xfId="0" applyNumberFormat="1" applyBorder="1"/>
    <xf numFmtId="10" fontId="20" fillId="3" borderId="0" xfId="0" applyNumberFormat="1" applyFont="1" applyFill="1" applyBorder="1" applyAlignment="1">
      <alignment horizontal="right" vertical="center"/>
    </xf>
    <xf numFmtId="10" fontId="7" fillId="4" borderId="14" xfId="2" applyNumberFormat="1" applyFont="1" applyFill="1" applyBorder="1" applyAlignment="1">
      <alignment horizontal="right" vertical="center"/>
    </xf>
    <xf numFmtId="10" fontId="7" fillId="4" borderId="16" xfId="2" applyNumberFormat="1" applyFont="1" applyFill="1" applyBorder="1" applyAlignment="1">
      <alignment horizontal="right" vertical="center"/>
    </xf>
    <xf numFmtId="4" fontId="7" fillId="0" borderId="36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165" fontId="7" fillId="0" borderId="36" xfId="2" applyNumberFormat="1" applyFont="1" applyFill="1" applyBorder="1" applyAlignment="1">
      <alignment horizontal="right" vertical="center"/>
    </xf>
    <xf numFmtId="165" fontId="7" fillId="0" borderId="10" xfId="2" applyNumberFormat="1" applyFont="1" applyFill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4" fontId="7" fillId="7" borderId="6" xfId="0" applyNumberFormat="1" applyFont="1" applyFill="1" applyBorder="1" applyAlignment="1">
      <alignment horizontal="right" vertical="center"/>
    </xf>
    <xf numFmtId="0" fontId="7" fillId="0" borderId="4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0" fillId="0" borderId="39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7" fillId="0" borderId="40" xfId="0" applyFont="1" applyFill="1" applyBorder="1" applyAlignment="1"/>
    <xf numFmtId="0" fontId="23" fillId="0" borderId="0" xfId="0" applyFont="1" applyBorder="1" applyAlignment="1">
      <alignment horizontal="center"/>
    </xf>
    <xf numFmtId="10" fontId="20" fillId="3" borderId="4" xfId="0" applyNumberFormat="1" applyFont="1" applyFill="1" applyBorder="1" applyAlignment="1">
      <alignment horizontal="right" vertical="center"/>
    </xf>
    <xf numFmtId="4" fontId="7" fillId="0" borderId="41" xfId="0" applyNumberFormat="1" applyFont="1" applyFill="1" applyBorder="1" applyAlignment="1">
      <alignment horizontal="right" vertical="center"/>
    </xf>
    <xf numFmtId="4" fontId="7" fillId="0" borderId="42" xfId="0" applyNumberFormat="1" applyFont="1" applyFill="1" applyBorder="1" applyAlignment="1">
      <alignment horizontal="right" vertical="center"/>
    </xf>
    <xf numFmtId="0" fontId="0" fillId="0" borderId="18" xfId="0" applyBorder="1"/>
    <xf numFmtId="10" fontId="20" fillId="3" borderId="44" xfId="0" applyNumberFormat="1" applyFont="1" applyFill="1" applyBorder="1" applyAlignment="1">
      <alignment horizontal="right" vertical="center"/>
    </xf>
    <xf numFmtId="10" fontId="20" fillId="3" borderId="10" xfId="0" applyNumberFormat="1" applyFont="1" applyFill="1" applyBorder="1" applyAlignment="1">
      <alignment horizontal="right" vertical="center"/>
    </xf>
    <xf numFmtId="0" fontId="0" fillId="0" borderId="19" xfId="0" applyBorder="1"/>
    <xf numFmtId="4" fontId="7" fillId="0" borderId="26" xfId="0" applyNumberFormat="1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7" borderId="8" xfId="0" applyNumberFormat="1" applyFont="1" applyFill="1" applyBorder="1" applyAlignment="1">
      <alignment horizontal="center" vertical="center" wrapText="1"/>
    </xf>
    <xf numFmtId="4" fontId="6" fillId="7" borderId="6" xfId="0" applyNumberFormat="1" applyFont="1" applyFill="1" applyBorder="1" applyAlignment="1">
      <alignment horizontal="center" vertical="center" wrapText="1"/>
    </xf>
    <xf numFmtId="4" fontId="21" fillId="4" borderId="14" xfId="0" applyNumberFormat="1" applyFont="1" applyFill="1" applyBorder="1" applyAlignment="1">
      <alignment horizontal="center" vertical="center" wrapText="1"/>
    </xf>
    <xf numFmtId="4" fontId="21" fillId="4" borderId="15" xfId="0" applyNumberFormat="1" applyFont="1" applyFill="1" applyBorder="1" applyAlignment="1">
      <alignment horizontal="center" vertical="center" wrapText="1"/>
    </xf>
    <xf numFmtId="4" fontId="13" fillId="4" borderId="14" xfId="0" applyNumberFormat="1" applyFont="1" applyFill="1" applyBorder="1" applyAlignment="1">
      <alignment horizontal="center" vertical="center" wrapText="1"/>
    </xf>
    <xf numFmtId="4" fontId="13" fillId="4" borderId="15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center" vertical="center"/>
    </xf>
    <xf numFmtId="4" fontId="6" fillId="5" borderId="3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 applyAlignment="1">
      <alignment horizontal="center" vertical="center"/>
    </xf>
    <xf numFmtId="4" fontId="6" fillId="5" borderId="0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4" fontId="7" fillId="0" borderId="25" xfId="0" applyNumberFormat="1" applyFont="1" applyFill="1" applyBorder="1" applyAlignment="1">
      <alignment horizontal="right" vertical="center" wrapText="1" indent="1"/>
    </xf>
    <xf numFmtId="4" fontId="7" fillId="0" borderId="27" xfId="0" applyNumberFormat="1" applyFont="1" applyFill="1" applyBorder="1" applyAlignment="1">
      <alignment horizontal="right" vertical="center" wrapText="1" indent="1"/>
    </xf>
    <xf numFmtId="4" fontId="6" fillId="6" borderId="29" xfId="0" applyNumberFormat="1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vertical="center"/>
    </xf>
    <xf numFmtId="0" fontId="22" fillId="6" borderId="30" xfId="0" applyFont="1" applyFill="1" applyBorder="1" applyAlignment="1">
      <alignment vertical="center"/>
    </xf>
    <xf numFmtId="4" fontId="7" fillId="0" borderId="43" xfId="0" applyNumberFormat="1" applyFont="1" applyFill="1" applyBorder="1" applyAlignment="1">
      <alignment horizontal="right" vertical="center" wrapText="1" indent="1"/>
    </xf>
    <xf numFmtId="4" fontId="7" fillId="0" borderId="41" xfId="0" applyNumberFormat="1" applyFont="1" applyFill="1" applyBorder="1" applyAlignment="1">
      <alignment horizontal="right" vertical="center" wrapText="1" indent="1"/>
    </xf>
    <xf numFmtId="10" fontId="3" fillId="0" borderId="16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Fill="1" applyBorder="1" applyAlignment="1">
      <alignment horizontal="center" vertical="center" wrapText="1"/>
    </xf>
    <xf numFmtId="4" fontId="9" fillId="0" borderId="2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0" fontId="0" fillId="0" borderId="0" xfId="0" applyNumberFormat="1" applyBorder="1"/>
    <xf numFmtId="10" fontId="20" fillId="3" borderId="45" xfId="0" applyNumberFormat="1" applyFont="1" applyFill="1" applyBorder="1" applyAlignment="1">
      <alignment horizontal="right" vertical="center"/>
    </xf>
    <xf numFmtId="10" fontId="7" fillId="4" borderId="15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>
      <alignment horizontal="right" vertical="center" wrapText="1" indent="1"/>
    </xf>
    <xf numFmtId="0" fontId="7" fillId="0" borderId="32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4" fontId="7" fillId="0" borderId="26" xfId="0" applyNumberFormat="1" applyFont="1" applyFill="1" applyBorder="1" applyAlignment="1">
      <alignment horizontal="right" vertical="center" wrapText="1"/>
    </xf>
    <xf numFmtId="10" fontId="13" fillId="4" borderId="14" xfId="2" applyNumberFormat="1" applyFont="1" applyFill="1" applyBorder="1" applyAlignment="1">
      <alignment horizontal="right" vertical="center"/>
    </xf>
    <xf numFmtId="4" fontId="7" fillId="0" borderId="9" xfId="0" applyNumberFormat="1" applyFont="1" applyFill="1" applyBorder="1" applyAlignment="1">
      <alignment horizontal="right" vertical="center"/>
    </xf>
    <xf numFmtId="10" fontId="7" fillId="0" borderId="36" xfId="2" applyNumberFormat="1" applyFont="1" applyFill="1" applyBorder="1" applyAlignment="1">
      <alignment horizontal="right" vertical="center"/>
    </xf>
    <xf numFmtId="4" fontId="13" fillId="7" borderId="6" xfId="0" applyNumberFormat="1" applyFont="1" applyFill="1" applyBorder="1" applyAlignment="1">
      <alignment horizontal="right" vertical="center"/>
    </xf>
    <xf numFmtId="4" fontId="13" fillId="7" borderId="7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left" vertical="center" wrapText="1"/>
    </xf>
    <xf numFmtId="0" fontId="24" fillId="0" borderId="32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6" xfId="0" applyBorder="1" applyAlignment="1">
      <alignment vertical="center"/>
    </xf>
    <xf numFmtId="4" fontId="6" fillId="0" borderId="1" xfId="0" applyNumberFormat="1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4" fillId="0" borderId="5" xfId="0" applyFont="1" applyFill="1" applyBorder="1" applyAlignment="1">
      <alignment vertical="center"/>
    </xf>
    <xf numFmtId="4" fontId="7" fillId="0" borderId="25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Fill="1" applyBorder="1" applyAlignment="1">
      <alignment horizontal="right" vertical="center" wrapText="1" indent="1"/>
    </xf>
    <xf numFmtId="10" fontId="13" fillId="4" borderId="37" xfId="2" applyNumberFormat="1" applyFont="1" applyFill="1" applyBorder="1" applyAlignment="1">
      <alignment horizontal="right" vertical="center"/>
    </xf>
    <xf numFmtId="10" fontId="7" fillId="0" borderId="10" xfId="2" applyNumberFormat="1" applyFont="1" applyFill="1" applyBorder="1" applyAlignment="1">
      <alignment horizontal="right" vertical="center"/>
    </xf>
    <xf numFmtId="10" fontId="0" fillId="0" borderId="4" xfId="0" applyNumberFormat="1" applyBorder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" fontId="6" fillId="0" borderId="5" xfId="0" applyNumberFormat="1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 indent="2"/>
    </xf>
    <xf numFmtId="0" fontId="0" fillId="0" borderId="0" xfId="0" applyBorder="1" applyAlignment="1">
      <alignment horizontal="right" vertical="center" indent="2"/>
    </xf>
    <xf numFmtId="0" fontId="7" fillId="0" borderId="20" xfId="0" applyFont="1" applyBorder="1" applyAlignment="1">
      <alignment horizontal="right" vertical="center" indent="2"/>
    </xf>
    <xf numFmtId="0" fontId="7" fillId="0" borderId="3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18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4" fontId="7" fillId="0" borderId="37" xfId="0" applyNumberFormat="1" applyFont="1" applyFill="1" applyBorder="1" applyAlignment="1">
      <alignment horizontal="right" vertical="center"/>
    </xf>
    <xf numFmtId="4" fontId="13" fillId="0" borderId="37" xfId="0" applyNumberFormat="1" applyFont="1" applyFill="1" applyBorder="1" applyAlignment="1">
      <alignment horizontal="right" vertical="center"/>
    </xf>
  </cellXfs>
  <cellStyles count="6">
    <cellStyle name="Millares 2" xfId="5"/>
    <cellStyle name="Normal" xfId="0" builtinId="0"/>
    <cellStyle name="Normal 2" xfId="1"/>
    <cellStyle name="Normal 2 2" xfId="4"/>
    <cellStyle name="Normal 3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tabSelected="1" workbookViewId="0">
      <selection activeCell="H61" sqref="H61"/>
    </sheetView>
  </sheetViews>
  <sheetFormatPr baseColWidth="10" defaultRowHeight="12.75" x14ac:dyDescent="0.2"/>
  <cols>
    <col min="1" max="1" width="1.85546875" style="28" customWidth="1"/>
    <col min="2" max="2" width="21.28515625" customWidth="1"/>
    <col min="3" max="3" width="56.28515625" customWidth="1"/>
    <col min="4" max="4" width="14.140625" bestFit="1" customWidth="1"/>
    <col min="5" max="5" width="14" bestFit="1" customWidth="1"/>
    <col min="6" max="6" width="15.7109375" bestFit="1" customWidth="1"/>
    <col min="7" max="7" width="14.140625" bestFit="1" customWidth="1"/>
    <col min="8" max="8" width="1.5703125" customWidth="1"/>
    <col min="9" max="9" width="14.5703125" customWidth="1"/>
    <col min="10" max="10" width="14.7109375" customWidth="1"/>
    <col min="11" max="11" width="5.85546875" style="75" bestFit="1" customWidth="1"/>
    <col min="12" max="12" width="14.42578125" style="28" bestFit="1" customWidth="1"/>
    <col min="13" max="24" width="11.42578125" style="28"/>
  </cols>
  <sheetData>
    <row r="1" spans="2:12" ht="15.75" x14ac:dyDescent="0.2">
      <c r="B1" s="123" t="s">
        <v>6</v>
      </c>
      <c r="C1" s="124"/>
      <c r="D1" s="124"/>
      <c r="E1" s="124"/>
      <c r="F1" s="124"/>
      <c r="G1" s="124"/>
      <c r="H1" s="7"/>
      <c r="I1" s="7"/>
      <c r="J1" s="8"/>
    </row>
    <row r="2" spans="2:12" ht="15.75" x14ac:dyDescent="0.2">
      <c r="B2" s="125" t="s">
        <v>58</v>
      </c>
      <c r="C2" s="126"/>
      <c r="D2" s="126"/>
      <c r="E2" s="126"/>
      <c r="F2" s="126"/>
      <c r="G2" s="126"/>
      <c r="H2" s="28"/>
      <c r="I2" s="28"/>
      <c r="J2" s="44"/>
    </row>
    <row r="3" spans="2:12" ht="15.75" x14ac:dyDescent="0.2">
      <c r="B3" s="127" t="s">
        <v>59</v>
      </c>
      <c r="C3" s="128"/>
      <c r="D3" s="128"/>
      <c r="E3" s="128"/>
      <c r="F3" s="128"/>
      <c r="G3" s="128"/>
      <c r="H3" s="28"/>
      <c r="I3" s="28"/>
      <c r="J3" s="44"/>
    </row>
    <row r="4" spans="2:12" ht="15.75" x14ac:dyDescent="0.2">
      <c r="B4" s="21"/>
      <c r="C4" s="22"/>
      <c r="D4" s="22"/>
      <c r="E4" s="22"/>
      <c r="F4" s="22"/>
      <c r="G4" s="22"/>
      <c r="H4" s="28"/>
      <c r="I4" s="28"/>
      <c r="J4" s="44"/>
    </row>
    <row r="5" spans="2:12" ht="16.5" thickBot="1" x14ac:dyDescent="0.25">
      <c r="B5" s="21"/>
      <c r="C5" s="22"/>
      <c r="D5" s="22"/>
      <c r="E5" s="22"/>
      <c r="F5" s="22"/>
      <c r="G5" s="22"/>
      <c r="H5" s="28"/>
      <c r="I5" s="28"/>
      <c r="J5" s="44"/>
    </row>
    <row r="6" spans="2:12" ht="13.5" thickBot="1" x14ac:dyDescent="0.25">
      <c r="B6" s="110" t="s">
        <v>0</v>
      </c>
      <c r="C6" s="112" t="s">
        <v>1</v>
      </c>
      <c r="D6" s="114" t="s">
        <v>2</v>
      </c>
      <c r="E6" s="116" t="s">
        <v>3</v>
      </c>
      <c r="F6" s="118" t="s">
        <v>4</v>
      </c>
      <c r="G6" s="120" t="s">
        <v>5</v>
      </c>
      <c r="H6" s="68"/>
      <c r="I6" s="122" t="s">
        <v>34</v>
      </c>
      <c r="J6" s="109"/>
    </row>
    <row r="7" spans="2:12" ht="13.5" thickBot="1" x14ac:dyDescent="0.25">
      <c r="B7" s="111"/>
      <c r="C7" s="113"/>
      <c r="D7" s="115"/>
      <c r="E7" s="117"/>
      <c r="F7" s="119"/>
      <c r="G7" s="121"/>
      <c r="H7" s="24"/>
      <c r="I7" s="72" t="s">
        <v>35</v>
      </c>
      <c r="J7" s="23" t="s">
        <v>35</v>
      </c>
    </row>
    <row r="8" spans="2:12" x14ac:dyDescent="0.2">
      <c r="B8" s="69"/>
      <c r="C8" s="69"/>
      <c r="D8" s="69"/>
      <c r="E8" s="70"/>
      <c r="F8" s="71"/>
      <c r="G8" s="69"/>
      <c r="H8" s="58"/>
      <c r="I8" s="25"/>
      <c r="J8" s="25"/>
    </row>
    <row r="9" spans="2:12" s="28" customFormat="1" ht="13.5" thickBot="1" x14ac:dyDescent="0.25">
      <c r="B9" s="69"/>
      <c r="C9" s="69"/>
      <c r="D9" s="69"/>
      <c r="E9" s="70"/>
      <c r="F9" s="71"/>
      <c r="G9" s="69"/>
      <c r="H9" s="58"/>
      <c r="I9" s="25"/>
      <c r="J9" s="25"/>
      <c r="K9" s="75"/>
    </row>
    <row r="10" spans="2:12" ht="18.75" customHeight="1" thickBot="1" x14ac:dyDescent="0.25">
      <c r="B10" s="129" t="s">
        <v>8</v>
      </c>
      <c r="C10" s="130"/>
      <c r="D10" s="130"/>
      <c r="E10" s="130"/>
      <c r="F10" s="130"/>
      <c r="G10" s="131"/>
      <c r="H10" s="7"/>
      <c r="I10" s="7"/>
      <c r="J10" s="8"/>
      <c r="K10" s="75" t="s">
        <v>54</v>
      </c>
    </row>
    <row r="11" spans="2:12" x14ac:dyDescent="0.2">
      <c r="B11" s="9"/>
      <c r="C11" s="28"/>
      <c r="D11" s="28"/>
      <c r="E11" s="28"/>
      <c r="F11" s="28"/>
      <c r="G11" s="28"/>
      <c r="H11" s="28"/>
      <c r="I11" s="28"/>
      <c r="J11" s="44"/>
    </row>
    <row r="12" spans="2:12" x14ac:dyDescent="0.2">
      <c r="B12" s="74" t="s">
        <v>70</v>
      </c>
      <c r="C12" s="46"/>
      <c r="D12" s="47"/>
      <c r="E12" s="48"/>
      <c r="F12" s="49"/>
      <c r="G12" s="50"/>
      <c r="H12" s="28"/>
      <c r="I12" s="51"/>
      <c r="J12" s="26"/>
    </row>
    <row r="13" spans="2:12" ht="16.5" customHeight="1" x14ac:dyDescent="0.2">
      <c r="B13" s="6" t="s">
        <v>60</v>
      </c>
      <c r="C13" s="45" t="s">
        <v>61</v>
      </c>
      <c r="D13" s="3">
        <v>3500000</v>
      </c>
      <c r="E13" s="4">
        <v>400000</v>
      </c>
      <c r="F13" s="5">
        <v>0</v>
      </c>
      <c r="G13" s="42">
        <f>D13-E13+F13</f>
        <v>3100000</v>
      </c>
      <c r="H13" s="28"/>
      <c r="I13" s="52">
        <f t="shared" ref="I13" si="0">IF(D13=0,0,(E13/D13)*-1)</f>
        <v>-0.11428571428571428</v>
      </c>
      <c r="J13" s="27">
        <f t="shared" ref="J13" si="1">IF(D13=0,(F13/100),F13/D13)</f>
        <v>0</v>
      </c>
      <c r="K13" s="136"/>
      <c r="L13" s="136"/>
    </row>
    <row r="14" spans="2:12" ht="16.5" customHeight="1" x14ac:dyDescent="0.2">
      <c r="B14" s="6" t="s">
        <v>62</v>
      </c>
      <c r="C14" s="45" t="s">
        <v>63</v>
      </c>
      <c r="D14" s="3">
        <v>1500000</v>
      </c>
      <c r="E14" s="4">
        <v>400000</v>
      </c>
      <c r="F14" s="5">
        <v>0</v>
      </c>
      <c r="G14" s="42">
        <f>D14-E14+F14</f>
        <v>1100000</v>
      </c>
      <c r="H14" s="28"/>
      <c r="I14" s="52">
        <f t="shared" ref="I14:I15" si="2">IF(D14=0,0,(E14/D14)*-1)</f>
        <v>-0.26666666666666666</v>
      </c>
      <c r="J14" s="27">
        <f t="shared" ref="J14:J15" si="3">IF(D14=0,(F14/100),F14/D14)</f>
        <v>0</v>
      </c>
      <c r="K14" s="2"/>
      <c r="L14" s="45"/>
    </row>
    <row r="15" spans="2:12" ht="16.5" customHeight="1" x14ac:dyDescent="0.2">
      <c r="B15" s="6" t="s">
        <v>71</v>
      </c>
      <c r="C15" s="45" t="s">
        <v>64</v>
      </c>
      <c r="D15" s="3">
        <v>0</v>
      </c>
      <c r="E15" s="4">
        <v>0</v>
      </c>
      <c r="F15" s="5">
        <v>800000</v>
      </c>
      <c r="G15" s="42">
        <f>D15-E15+F15</f>
        <v>800000</v>
      </c>
      <c r="H15" s="28"/>
      <c r="I15" s="52">
        <f t="shared" si="2"/>
        <v>0</v>
      </c>
      <c r="J15" s="27">
        <f t="shared" si="3"/>
        <v>8000</v>
      </c>
    </row>
    <row r="16" spans="2:12" x14ac:dyDescent="0.2">
      <c r="B16" s="102" t="s">
        <v>72</v>
      </c>
      <c r="C16" s="83"/>
      <c r="D16" s="29">
        <f>SUM(D10:D15)</f>
        <v>5000000</v>
      </c>
      <c r="E16" s="30">
        <f>SUM(E10:E15)</f>
        <v>800000</v>
      </c>
      <c r="F16" s="31">
        <f>SUM(F10:F15)</f>
        <v>800000</v>
      </c>
      <c r="G16" s="32">
        <f>SUM(G10:G15)</f>
        <v>5000000</v>
      </c>
      <c r="H16" s="12"/>
      <c r="I16" s="33">
        <f>SUM(I13:I15)</f>
        <v>-0.38095238095238093</v>
      </c>
      <c r="J16" s="34">
        <f>SUM(J13:J15)</f>
        <v>8000</v>
      </c>
    </row>
    <row r="17" spans="2:10" x14ac:dyDescent="0.2">
      <c r="B17" s="6"/>
      <c r="C17" s="2"/>
      <c r="D17" s="3"/>
      <c r="E17" s="4"/>
      <c r="F17" s="5"/>
      <c r="G17" s="3"/>
      <c r="H17" s="28"/>
      <c r="I17" s="28"/>
      <c r="J17" s="44"/>
    </row>
    <row r="18" spans="2:10" ht="14.25" customHeight="1" x14ac:dyDescent="0.2">
      <c r="B18" s="74" t="s">
        <v>73</v>
      </c>
      <c r="C18" s="46"/>
      <c r="D18" s="47"/>
      <c r="E18" s="48"/>
      <c r="F18" s="49"/>
      <c r="G18" s="50"/>
      <c r="H18" s="28"/>
      <c r="I18" s="51"/>
      <c r="J18" s="26"/>
    </row>
    <row r="19" spans="2:10" ht="14.25" customHeight="1" x14ac:dyDescent="0.2">
      <c r="B19" s="6" t="s">
        <v>68</v>
      </c>
      <c r="C19" s="45" t="s">
        <v>69</v>
      </c>
      <c r="D19" s="3">
        <v>200000</v>
      </c>
      <c r="E19" s="4">
        <v>100000</v>
      </c>
      <c r="F19" s="5">
        <v>0</v>
      </c>
      <c r="G19" s="42">
        <f>D19-E19+F19</f>
        <v>100000</v>
      </c>
      <c r="H19" s="28"/>
      <c r="I19" s="52">
        <f t="shared" ref="I19:I23" si="4">IF(D19=0,0,(E19/D19)*-1)</f>
        <v>-0.5</v>
      </c>
      <c r="J19" s="27">
        <f t="shared" ref="J19:J23" si="5">IF(D19=0,(F19/100),F19/D19)</f>
        <v>0</v>
      </c>
    </row>
    <row r="20" spans="2:10" ht="14.25" customHeight="1" x14ac:dyDescent="0.2">
      <c r="B20" s="6" t="s">
        <v>65</v>
      </c>
      <c r="C20" s="45" t="s">
        <v>32</v>
      </c>
      <c r="D20" s="3">
        <v>88750</v>
      </c>
      <c r="E20" s="4">
        <v>88750</v>
      </c>
      <c r="F20" s="5">
        <v>0</v>
      </c>
      <c r="G20" s="42">
        <f>D20-E20+F20</f>
        <v>0</v>
      </c>
      <c r="H20" s="28"/>
      <c r="I20" s="52">
        <f t="shared" si="4"/>
        <v>-1</v>
      </c>
      <c r="J20" s="27">
        <f t="shared" si="5"/>
        <v>0</v>
      </c>
    </row>
    <row r="21" spans="2:10" ht="14.25" customHeight="1" x14ac:dyDescent="0.2">
      <c r="B21" s="6" t="s">
        <v>66</v>
      </c>
      <c r="C21" s="45" t="s">
        <v>14</v>
      </c>
      <c r="D21" s="3">
        <v>250000</v>
      </c>
      <c r="E21" s="4">
        <v>50000</v>
      </c>
      <c r="F21" s="5">
        <v>0</v>
      </c>
      <c r="G21" s="42">
        <f>D21-E21+F21</f>
        <v>200000</v>
      </c>
      <c r="H21" s="28"/>
      <c r="I21" s="52">
        <f t="shared" si="4"/>
        <v>-0.2</v>
      </c>
      <c r="J21" s="27">
        <f t="shared" si="5"/>
        <v>0</v>
      </c>
    </row>
    <row r="22" spans="2:10" ht="14.25" customHeight="1" x14ac:dyDescent="0.2">
      <c r="B22" s="6" t="s">
        <v>67</v>
      </c>
      <c r="C22" s="45" t="s">
        <v>9</v>
      </c>
      <c r="D22" s="3">
        <v>400000</v>
      </c>
      <c r="E22" s="4">
        <v>161250</v>
      </c>
      <c r="F22" s="5">
        <v>0</v>
      </c>
      <c r="G22" s="42">
        <f>D22-E22+F22</f>
        <v>238750</v>
      </c>
      <c r="H22" s="28"/>
      <c r="I22" s="52">
        <f t="shared" si="4"/>
        <v>-0.40312500000000001</v>
      </c>
      <c r="J22" s="27">
        <f t="shared" si="5"/>
        <v>0</v>
      </c>
    </row>
    <row r="23" spans="2:10" ht="14.25" customHeight="1" x14ac:dyDescent="0.2">
      <c r="B23" s="6" t="s">
        <v>75</v>
      </c>
      <c r="C23" s="45" t="s">
        <v>76</v>
      </c>
      <c r="D23" s="3">
        <v>0</v>
      </c>
      <c r="E23" s="4">
        <v>0</v>
      </c>
      <c r="F23" s="5">
        <v>400000</v>
      </c>
      <c r="G23" s="42">
        <f>D23-E23+F23</f>
        <v>400000</v>
      </c>
      <c r="H23" s="28"/>
      <c r="I23" s="52">
        <f t="shared" si="4"/>
        <v>0</v>
      </c>
      <c r="J23" s="27">
        <f t="shared" si="5"/>
        <v>4000</v>
      </c>
    </row>
    <row r="24" spans="2:10" ht="14.25" customHeight="1" x14ac:dyDescent="0.2">
      <c r="B24" s="102" t="s">
        <v>74</v>
      </c>
      <c r="C24" s="83"/>
      <c r="D24" s="29">
        <f>SUM(D19:D23)</f>
        <v>938750</v>
      </c>
      <c r="E24" s="30">
        <f>SUM(E19:E23)</f>
        <v>400000</v>
      </c>
      <c r="F24" s="31">
        <f>SUM(F19:F23)</f>
        <v>400000</v>
      </c>
      <c r="G24" s="32">
        <f>SUM(G19:G23)</f>
        <v>938750</v>
      </c>
      <c r="H24" s="12"/>
      <c r="I24" s="33">
        <f>SUM(I19:I23)</f>
        <v>-2.1031249999999999</v>
      </c>
      <c r="J24" s="34">
        <f>SUM(J19:J23)</f>
        <v>4000</v>
      </c>
    </row>
    <row r="25" spans="2:10" x14ac:dyDescent="0.2">
      <c r="B25" s="9"/>
      <c r="C25" s="28"/>
      <c r="D25" s="28"/>
      <c r="E25" s="28"/>
      <c r="F25" s="28"/>
      <c r="G25" s="28"/>
      <c r="H25" s="28"/>
      <c r="I25" s="28"/>
      <c r="J25" s="44"/>
    </row>
    <row r="26" spans="2:10" ht="15" customHeight="1" x14ac:dyDescent="0.2">
      <c r="B26" s="74" t="s">
        <v>48</v>
      </c>
      <c r="C26" s="46"/>
      <c r="D26" s="47"/>
      <c r="E26" s="48"/>
      <c r="F26" s="49"/>
      <c r="G26" s="50"/>
      <c r="H26" s="28"/>
      <c r="I26" s="51"/>
      <c r="J26" s="26"/>
    </row>
    <row r="27" spans="2:10" ht="15" customHeight="1" x14ac:dyDescent="0.2">
      <c r="B27" s="6" t="s">
        <v>47</v>
      </c>
      <c r="C27" s="45" t="s">
        <v>11</v>
      </c>
      <c r="D27" s="3">
        <v>3299274</v>
      </c>
      <c r="E27" s="4">
        <v>1400000</v>
      </c>
      <c r="F27" s="5">
        <v>0</v>
      </c>
      <c r="G27" s="42">
        <f t="shared" ref="G27:G28" si="6">D27-E27+F27</f>
        <v>1899274</v>
      </c>
      <c r="H27" s="28"/>
      <c r="I27" s="52">
        <f t="shared" ref="I27:I28" si="7">IF(D27=0,0,(E27/D27)*-1)</f>
        <v>-0.42433577811360923</v>
      </c>
      <c r="J27" s="27">
        <f t="shared" ref="J27:J28" si="8">IF(D27=0,(F27/100),F27/D27)</f>
        <v>0</v>
      </c>
    </row>
    <row r="28" spans="2:10" ht="15" customHeight="1" x14ac:dyDescent="0.2">
      <c r="B28" s="6" t="s">
        <v>77</v>
      </c>
      <c r="C28" s="45" t="s">
        <v>64</v>
      </c>
      <c r="D28" s="3">
        <v>0</v>
      </c>
      <c r="E28" s="4">
        <v>0</v>
      </c>
      <c r="F28" s="5">
        <v>1400000</v>
      </c>
      <c r="G28" s="42">
        <f t="shared" si="6"/>
        <v>1400000</v>
      </c>
      <c r="H28" s="28"/>
      <c r="I28" s="52">
        <f t="shared" si="7"/>
        <v>0</v>
      </c>
      <c r="J28" s="27">
        <f t="shared" si="8"/>
        <v>14000</v>
      </c>
    </row>
    <row r="29" spans="2:10" ht="16.5" customHeight="1" x14ac:dyDescent="0.2">
      <c r="B29" s="102" t="s">
        <v>90</v>
      </c>
      <c r="C29" s="83"/>
      <c r="D29" s="29">
        <f>SUM(D27:D28)</f>
        <v>3299274</v>
      </c>
      <c r="E29" s="30">
        <f t="shared" ref="E29:G29" si="9">SUM(E27:E28)</f>
        <v>1400000</v>
      </c>
      <c r="F29" s="31">
        <f t="shared" si="9"/>
        <v>1400000</v>
      </c>
      <c r="G29" s="32">
        <f t="shared" si="9"/>
        <v>3299274</v>
      </c>
      <c r="H29" s="12"/>
      <c r="I29" s="33">
        <f>SUM(I27:I28)</f>
        <v>-0.42433577811360923</v>
      </c>
      <c r="J29" s="81">
        <f>SUM(J27:J28)</f>
        <v>14000</v>
      </c>
    </row>
    <row r="30" spans="2:10" ht="19.5" customHeight="1" x14ac:dyDescent="0.2">
      <c r="B30" s="9"/>
      <c r="C30" s="28"/>
      <c r="D30" s="28"/>
      <c r="E30" s="28"/>
      <c r="F30" s="28"/>
      <c r="G30" s="28"/>
      <c r="H30" s="28"/>
      <c r="I30" s="28"/>
      <c r="J30" s="44"/>
    </row>
    <row r="31" spans="2:10" ht="17.25" customHeight="1" x14ac:dyDescent="0.2">
      <c r="B31" s="74" t="s">
        <v>36</v>
      </c>
      <c r="C31" s="46"/>
      <c r="D31" s="47"/>
      <c r="E31" s="48"/>
      <c r="F31" s="49"/>
      <c r="G31" s="50"/>
      <c r="H31" s="28"/>
      <c r="I31" s="51"/>
      <c r="J31" s="26"/>
    </row>
    <row r="32" spans="2:10" ht="17.25" customHeight="1" x14ac:dyDescent="0.2">
      <c r="B32" s="6" t="s">
        <v>31</v>
      </c>
      <c r="C32" s="45" t="s">
        <v>13</v>
      </c>
      <c r="D32" s="3">
        <v>2000000</v>
      </c>
      <c r="E32" s="4">
        <v>800000</v>
      </c>
      <c r="F32" s="5">
        <v>0</v>
      </c>
      <c r="G32" s="42">
        <f>D32-E32+F32</f>
        <v>1200000</v>
      </c>
      <c r="H32" s="28"/>
      <c r="I32" s="52">
        <f t="shared" ref="I32:I33" si="10">IF(D32=0,0,(E32/D32)*-1)</f>
        <v>-0.4</v>
      </c>
      <c r="J32" s="27">
        <f t="shared" ref="J32:J33" si="11">IF(D32=0,(F32/100),F32/D32)</f>
        <v>0</v>
      </c>
    </row>
    <row r="33" spans="2:10" ht="17.25" customHeight="1" x14ac:dyDescent="0.2">
      <c r="B33" s="6" t="s">
        <v>78</v>
      </c>
      <c r="C33" s="45" t="s">
        <v>64</v>
      </c>
      <c r="D33" s="3">
        <v>0</v>
      </c>
      <c r="E33" s="4">
        <v>0</v>
      </c>
      <c r="F33" s="5">
        <v>800000</v>
      </c>
      <c r="G33" s="42">
        <f t="shared" ref="G33" si="12">D33-E33+F33</f>
        <v>800000</v>
      </c>
      <c r="H33" s="28"/>
      <c r="I33" s="52">
        <f t="shared" si="10"/>
        <v>0</v>
      </c>
      <c r="J33" s="27">
        <f t="shared" si="11"/>
        <v>8000</v>
      </c>
    </row>
    <row r="34" spans="2:10" ht="17.25" customHeight="1" x14ac:dyDescent="0.2">
      <c r="B34" s="102" t="s">
        <v>91</v>
      </c>
      <c r="C34" s="83"/>
      <c r="D34" s="29">
        <f>SUM(D32:D33)</f>
        <v>2000000</v>
      </c>
      <c r="E34" s="30">
        <f>SUM(E32:E33)</f>
        <v>800000</v>
      </c>
      <c r="F34" s="31">
        <f>SUM(F32:F33)</f>
        <v>800000</v>
      </c>
      <c r="G34" s="32">
        <f>SUM(G32:G33)</f>
        <v>2000000</v>
      </c>
      <c r="H34" s="12"/>
      <c r="I34" s="33">
        <f>SUM(I32:I33)</f>
        <v>-0.4</v>
      </c>
      <c r="J34" s="81">
        <f>SUM(J32:J33)</f>
        <v>8000</v>
      </c>
    </row>
    <row r="35" spans="2:10" ht="12.75" customHeight="1" thickBot="1" x14ac:dyDescent="0.25">
      <c r="B35" s="9"/>
      <c r="C35" s="28"/>
      <c r="D35" s="28"/>
      <c r="E35" s="28"/>
      <c r="F35" s="28"/>
      <c r="G35" s="28"/>
      <c r="H35" s="28"/>
      <c r="I35" s="28"/>
      <c r="J35" s="44"/>
    </row>
    <row r="36" spans="2:10" ht="21.75" customHeight="1" thickBot="1" x14ac:dyDescent="0.25">
      <c r="B36" s="89" t="s">
        <v>37</v>
      </c>
      <c r="C36" s="90"/>
      <c r="D36" s="38">
        <f>+D34+D29+D24+D16</f>
        <v>11238024</v>
      </c>
      <c r="E36" s="38">
        <f t="shared" ref="E36:J36" si="13">+E34+E29+E24+E16</f>
        <v>3400000</v>
      </c>
      <c r="F36" s="38">
        <f t="shared" si="13"/>
        <v>3400000</v>
      </c>
      <c r="G36" s="38">
        <f t="shared" si="13"/>
        <v>11238024</v>
      </c>
      <c r="H36" s="185"/>
      <c r="I36" s="135">
        <f t="shared" si="13"/>
        <v>-3.30841315906599</v>
      </c>
      <c r="J36" s="56">
        <f t="shared" si="13"/>
        <v>34000</v>
      </c>
    </row>
    <row r="37" spans="2:10" ht="13.5" customHeight="1" thickBot="1" x14ac:dyDescent="0.25">
      <c r="B37" s="9"/>
      <c r="C37" s="28"/>
      <c r="D37" s="28"/>
      <c r="E37" s="28"/>
      <c r="F37" s="28"/>
      <c r="G37" s="28"/>
      <c r="H37" s="28"/>
      <c r="I37" s="28"/>
      <c r="J37" s="44"/>
    </row>
    <row r="38" spans="2:10" ht="15.75" x14ac:dyDescent="0.2">
      <c r="B38" s="84" t="s">
        <v>49</v>
      </c>
      <c r="C38" s="85"/>
      <c r="D38" s="85"/>
      <c r="E38" s="85"/>
      <c r="F38" s="85"/>
      <c r="G38" s="85"/>
      <c r="H38" s="85"/>
      <c r="I38" s="85"/>
      <c r="J38" s="86"/>
    </row>
    <row r="39" spans="2:10" ht="4.5" customHeight="1" x14ac:dyDescent="0.2">
      <c r="B39" s="9"/>
      <c r="C39" s="28"/>
      <c r="D39" s="28"/>
      <c r="E39" s="28"/>
      <c r="F39" s="28"/>
      <c r="G39" s="28"/>
      <c r="H39" s="28"/>
      <c r="I39" s="28"/>
      <c r="J39" s="44"/>
    </row>
    <row r="40" spans="2:10" ht="15.75" x14ac:dyDescent="0.2">
      <c r="B40" s="173" t="s">
        <v>45</v>
      </c>
      <c r="C40" s="147"/>
      <c r="D40" s="147"/>
      <c r="E40" s="147"/>
      <c r="F40" s="147"/>
      <c r="G40" s="147"/>
      <c r="H40" s="43"/>
      <c r="I40" s="43"/>
      <c r="J40" s="174"/>
    </row>
    <row r="41" spans="2:10" x14ac:dyDescent="0.2">
      <c r="B41" s="9"/>
      <c r="C41" s="28"/>
      <c r="D41" s="28"/>
      <c r="E41" s="28"/>
      <c r="F41" s="28"/>
      <c r="G41" s="28"/>
      <c r="H41" s="28"/>
      <c r="I41" s="28"/>
      <c r="J41" s="44"/>
    </row>
    <row r="42" spans="2:10" ht="20.25" customHeight="1" x14ac:dyDescent="0.2">
      <c r="B42" s="64" t="s">
        <v>79</v>
      </c>
      <c r="C42" s="138"/>
      <c r="D42" s="47"/>
      <c r="E42" s="48"/>
      <c r="F42" s="49"/>
      <c r="G42" s="50"/>
      <c r="H42" s="58"/>
      <c r="I42" s="139"/>
      <c r="J42" s="164"/>
    </row>
    <row r="43" spans="2:10" ht="25.5" x14ac:dyDescent="0.2">
      <c r="B43" s="165" t="s">
        <v>80</v>
      </c>
      <c r="C43" s="140" t="s">
        <v>81</v>
      </c>
      <c r="D43" s="3">
        <v>16700000</v>
      </c>
      <c r="E43" s="4">
        <v>3450000</v>
      </c>
      <c r="F43" s="5">
        <v>0</v>
      </c>
      <c r="G43" s="42">
        <f>D43-E43+F43</f>
        <v>13250000</v>
      </c>
      <c r="H43" s="58"/>
      <c r="I43" s="52">
        <f t="shared" ref="I43:I44" si="14">IF(D43=0,0,(E43/D43)*-1)</f>
        <v>-0.20658682634730538</v>
      </c>
      <c r="J43" s="27">
        <f t="shared" ref="J43:J44" si="15">IF(D43=0,(F43/100),F43/D43)</f>
        <v>0</v>
      </c>
    </row>
    <row r="44" spans="2:10" ht="25.5" x14ac:dyDescent="0.2">
      <c r="B44" s="165" t="s">
        <v>82</v>
      </c>
      <c r="C44" s="140" t="s">
        <v>83</v>
      </c>
      <c r="D44" s="3">
        <v>33200000</v>
      </c>
      <c r="E44" s="4">
        <v>0</v>
      </c>
      <c r="F44" s="5">
        <v>3450000</v>
      </c>
      <c r="G44" s="42">
        <f t="shared" ref="G44" si="16">D44-E44+F44</f>
        <v>36650000</v>
      </c>
      <c r="H44" s="58"/>
      <c r="I44" s="52">
        <f t="shared" si="14"/>
        <v>0</v>
      </c>
      <c r="J44" s="27">
        <f t="shared" si="15"/>
        <v>0.10391566265060241</v>
      </c>
    </row>
    <row r="45" spans="2:10" ht="17.25" customHeight="1" x14ac:dyDescent="0.2">
      <c r="B45" s="166" t="s">
        <v>89</v>
      </c>
      <c r="C45" s="141" t="s">
        <v>84</v>
      </c>
      <c r="D45" s="29">
        <f>SUM(D43:D44)</f>
        <v>49900000</v>
      </c>
      <c r="E45" s="30">
        <f t="shared" ref="E45:G45" si="17">SUM(E43:E44)</f>
        <v>3450000</v>
      </c>
      <c r="F45" s="31">
        <f t="shared" si="17"/>
        <v>3450000</v>
      </c>
      <c r="G45" s="32">
        <f t="shared" si="17"/>
        <v>49900000</v>
      </c>
      <c r="H45" s="58"/>
      <c r="I45" s="33">
        <f>SUM(I43:I44)</f>
        <v>-0.20658682634730538</v>
      </c>
      <c r="J45" s="34">
        <f>SUM(J43:J44)</f>
        <v>0.10391566265060241</v>
      </c>
    </row>
    <row r="46" spans="2:10" ht="7.5" customHeight="1" x14ac:dyDescent="0.2">
      <c r="B46" s="9"/>
      <c r="C46" s="28"/>
      <c r="D46" s="28"/>
      <c r="E46" s="28"/>
      <c r="F46" s="28"/>
      <c r="G46" s="28"/>
      <c r="H46" s="28"/>
      <c r="I46" s="28"/>
      <c r="J46" s="44"/>
    </row>
    <row r="47" spans="2:10" ht="18" customHeight="1" thickBot="1" x14ac:dyDescent="0.25">
      <c r="B47" s="107" t="s">
        <v>46</v>
      </c>
      <c r="C47" s="108"/>
      <c r="D47" s="77">
        <f>+D45</f>
        <v>49900000</v>
      </c>
      <c r="E47" s="77">
        <f t="shared" ref="E47:G47" si="18">+E45</f>
        <v>3450000</v>
      </c>
      <c r="F47" s="77">
        <f t="shared" si="18"/>
        <v>3450000</v>
      </c>
      <c r="G47" s="78">
        <f t="shared" si="18"/>
        <v>49900000</v>
      </c>
      <c r="H47" s="79"/>
      <c r="I47" s="134">
        <f>+I45</f>
        <v>-0.20658682634730538</v>
      </c>
      <c r="J47" s="80">
        <f>+J45</f>
        <v>0.10391566265060241</v>
      </c>
    </row>
    <row r="48" spans="2:10" ht="13.5" thickBot="1" x14ac:dyDescent="0.25"/>
    <row r="49" spans="2:12" ht="15.75" x14ac:dyDescent="0.2">
      <c r="B49" s="162" t="s">
        <v>57</v>
      </c>
      <c r="C49" s="163"/>
      <c r="D49" s="163"/>
      <c r="E49" s="163"/>
      <c r="F49" s="163"/>
      <c r="G49" s="163"/>
      <c r="H49" s="7"/>
      <c r="I49" s="7"/>
      <c r="J49" s="8"/>
      <c r="K49" s="75" t="s">
        <v>55</v>
      </c>
    </row>
    <row r="50" spans="2:12" ht="9" customHeight="1" x14ac:dyDescent="0.2">
      <c r="B50" s="9"/>
      <c r="C50" s="28"/>
      <c r="D50" s="28"/>
      <c r="E50" s="28"/>
      <c r="F50" s="28"/>
      <c r="G50" s="28"/>
      <c r="H50" s="28"/>
      <c r="I50" s="28"/>
      <c r="J50" s="44"/>
    </row>
    <row r="51" spans="2:12" ht="15" customHeight="1" x14ac:dyDescent="0.2">
      <c r="B51" s="64" t="s">
        <v>86</v>
      </c>
      <c r="C51" s="138"/>
      <c r="D51" s="47"/>
      <c r="E51" s="48"/>
      <c r="F51" s="49"/>
      <c r="G51" s="50"/>
      <c r="H51" s="58"/>
      <c r="I51" s="139"/>
      <c r="J51" s="164"/>
    </row>
    <row r="52" spans="2:12" ht="18.75" customHeight="1" x14ac:dyDescent="0.2">
      <c r="B52" s="165" t="s">
        <v>85</v>
      </c>
      <c r="C52" s="140" t="s">
        <v>10</v>
      </c>
      <c r="D52" s="3">
        <v>9000000</v>
      </c>
      <c r="E52" s="4">
        <v>4750000</v>
      </c>
      <c r="F52" s="5">
        <v>0</v>
      </c>
      <c r="G52" s="42">
        <f t="shared" ref="G52" si="19">D52-E52+F52</f>
        <v>4250000</v>
      </c>
      <c r="H52" s="58"/>
      <c r="I52" s="52">
        <f t="shared" ref="I52" si="20">IF(D52=0,0,(E52/D52)*-1)</f>
        <v>-0.52777777777777779</v>
      </c>
      <c r="J52" s="27">
        <f t="shared" ref="J52" si="21">IF(D52=0,(F52/100),F52/D52)</f>
        <v>0</v>
      </c>
    </row>
    <row r="53" spans="2:12" ht="19.5" customHeight="1" x14ac:dyDescent="0.2">
      <c r="B53" s="166" t="s">
        <v>92</v>
      </c>
      <c r="C53" s="141"/>
      <c r="D53" s="29">
        <f>SUM(D52:D52)</f>
        <v>9000000</v>
      </c>
      <c r="E53" s="30">
        <f>SUM(E52:E52)</f>
        <v>4750000</v>
      </c>
      <c r="F53" s="31">
        <f>SUM(F52:F52)</f>
        <v>0</v>
      </c>
      <c r="G53" s="32">
        <f>SUM(G52:G52)</f>
        <v>4250000</v>
      </c>
      <c r="H53" s="58"/>
      <c r="I53" s="33">
        <f>SUM(I52)</f>
        <v>-0.52777777777777779</v>
      </c>
      <c r="J53" s="34">
        <f>SUM(J52)</f>
        <v>0</v>
      </c>
    </row>
    <row r="54" spans="2:12" ht="12.75" customHeight="1" x14ac:dyDescent="0.2">
      <c r="B54" s="167"/>
      <c r="C54" s="137"/>
      <c r="D54" s="35"/>
      <c r="E54" s="36"/>
      <c r="F54" s="37"/>
      <c r="G54" s="35"/>
      <c r="H54" s="28"/>
      <c r="I54" s="54"/>
      <c r="J54" s="76"/>
    </row>
    <row r="55" spans="2:12" x14ac:dyDescent="0.2">
      <c r="B55" s="64" t="s">
        <v>87</v>
      </c>
      <c r="C55" s="138"/>
      <c r="D55" s="47"/>
      <c r="E55" s="48"/>
      <c r="F55" s="49"/>
      <c r="G55" s="50"/>
      <c r="H55" s="58"/>
      <c r="I55" s="139"/>
      <c r="J55" s="164"/>
    </row>
    <row r="56" spans="2:12" ht="15.75" customHeight="1" x14ac:dyDescent="0.2">
      <c r="B56" s="165" t="s">
        <v>88</v>
      </c>
      <c r="C56" s="140" t="s">
        <v>33</v>
      </c>
      <c r="D56" s="3">
        <v>0</v>
      </c>
      <c r="E56" s="4">
        <v>0</v>
      </c>
      <c r="F56" s="5">
        <v>4750000</v>
      </c>
      <c r="G56" s="42">
        <f t="shared" ref="G56" si="22">D56-E56+F56</f>
        <v>4750000</v>
      </c>
      <c r="H56" s="58"/>
      <c r="I56" s="52">
        <f t="shared" ref="I56:I57" si="23">IF(D56=0,0,(E56/D56)*-1)</f>
        <v>0</v>
      </c>
      <c r="J56" s="27">
        <f t="shared" ref="J56:J57" si="24">IF(D56=0,(F56/100),F56/D56)</f>
        <v>47500</v>
      </c>
    </row>
    <row r="57" spans="2:12" ht="18" customHeight="1" x14ac:dyDescent="0.2">
      <c r="B57" s="166" t="s">
        <v>7</v>
      </c>
      <c r="C57" s="141"/>
      <c r="D57" s="29">
        <f>SUM(D56:D56)</f>
        <v>0</v>
      </c>
      <c r="E57" s="30">
        <f>SUM(E56:E56)</f>
        <v>0</v>
      </c>
      <c r="F57" s="31">
        <f>SUM(F56:F56)</f>
        <v>4750000</v>
      </c>
      <c r="G57" s="32">
        <f>SUM(G56:G56)</f>
        <v>4750000</v>
      </c>
      <c r="H57" s="58"/>
      <c r="I57" s="33">
        <f t="shared" si="23"/>
        <v>0</v>
      </c>
      <c r="J57" s="34">
        <f t="shared" si="24"/>
        <v>47500</v>
      </c>
    </row>
    <row r="58" spans="2:12" ht="11.25" customHeight="1" x14ac:dyDescent="0.2">
      <c r="B58" s="9"/>
      <c r="C58" s="28"/>
      <c r="D58" s="28"/>
      <c r="E58" s="28"/>
      <c r="F58" s="28"/>
      <c r="G58" s="28"/>
      <c r="H58" s="28"/>
      <c r="I58" s="28"/>
      <c r="J58" s="44"/>
    </row>
    <row r="59" spans="2:12" x14ac:dyDescent="0.2">
      <c r="B59" s="102" t="s">
        <v>38</v>
      </c>
      <c r="C59" s="103"/>
      <c r="D59" s="57">
        <f>+D53+D57</f>
        <v>9000000</v>
      </c>
      <c r="E59" s="57">
        <f>+E53+E57</f>
        <v>4750000</v>
      </c>
      <c r="F59" s="57">
        <f>+F53+F57</f>
        <v>4750000</v>
      </c>
      <c r="G59" s="143">
        <f>+G53+G57</f>
        <v>9000000</v>
      </c>
      <c r="H59" s="58"/>
      <c r="I59" s="59">
        <f>+I57+I53</f>
        <v>-0.52777777777777779</v>
      </c>
      <c r="J59" s="60">
        <f>+J57+J53</f>
        <v>47500</v>
      </c>
    </row>
    <row r="60" spans="2:12" ht="15.75" customHeight="1" thickBot="1" x14ac:dyDescent="0.25">
      <c r="B60" s="9"/>
      <c r="C60" s="28"/>
      <c r="D60" s="28"/>
      <c r="E60" s="28"/>
      <c r="F60" s="28"/>
      <c r="G60" s="28"/>
      <c r="H60" s="28"/>
      <c r="I60" s="28"/>
      <c r="J60" s="44"/>
    </row>
    <row r="61" spans="2:12" ht="15.75" thickBot="1" x14ac:dyDescent="0.25">
      <c r="B61" s="91" t="s">
        <v>44</v>
      </c>
      <c r="C61" s="92"/>
      <c r="D61" s="38">
        <f>+D59+D47</f>
        <v>58900000</v>
      </c>
      <c r="E61" s="38">
        <f>+E59+E47</f>
        <v>8200000</v>
      </c>
      <c r="F61" s="38">
        <f>+F59+F47</f>
        <v>8200000</v>
      </c>
      <c r="G61" s="39">
        <f>+G59+G47</f>
        <v>58900000</v>
      </c>
      <c r="H61" s="186"/>
      <c r="I61" s="142">
        <f>+I59+I47</f>
        <v>-0.7343646041250832</v>
      </c>
      <c r="J61" s="168">
        <f>+J59+J47</f>
        <v>47500.10391566265</v>
      </c>
    </row>
    <row r="62" spans="2:12" ht="14.25" customHeight="1" thickBot="1" x14ac:dyDescent="0.25">
      <c r="B62" s="61"/>
      <c r="C62" s="58"/>
      <c r="D62" s="58"/>
      <c r="E62" s="58"/>
      <c r="F62" s="58"/>
      <c r="G62" s="58"/>
      <c r="H62" s="58"/>
      <c r="I62" s="58"/>
      <c r="J62" s="62"/>
    </row>
    <row r="63" spans="2:12" ht="20.25" customHeight="1" thickBot="1" x14ac:dyDescent="0.25">
      <c r="B63" s="87" t="s">
        <v>93</v>
      </c>
      <c r="C63" s="88"/>
      <c r="D63" s="145">
        <f>+D61+D36</f>
        <v>70138024</v>
      </c>
      <c r="E63" s="145">
        <f>+E61+E36</f>
        <v>11600000</v>
      </c>
      <c r="F63" s="145">
        <f>+F61+F36</f>
        <v>11600000</v>
      </c>
      <c r="G63" s="146">
        <f>+G61+G36</f>
        <v>70138024</v>
      </c>
      <c r="H63" s="35"/>
      <c r="I63" s="58"/>
      <c r="J63" s="62"/>
      <c r="L63" s="53"/>
    </row>
    <row r="64" spans="2:12" ht="13.5" thickBot="1" x14ac:dyDescent="0.25">
      <c r="B64" s="9"/>
      <c r="C64" s="28"/>
      <c r="D64" s="28"/>
      <c r="E64" s="28"/>
      <c r="F64" s="28"/>
      <c r="G64" s="28"/>
      <c r="H64" s="28"/>
      <c r="I64" s="28"/>
      <c r="J64" s="44"/>
    </row>
    <row r="65" spans="2:10" ht="15.75" x14ac:dyDescent="0.2">
      <c r="B65" s="93" t="s">
        <v>39</v>
      </c>
      <c r="C65" s="94"/>
      <c r="D65" s="94"/>
      <c r="E65" s="94"/>
      <c r="F65" s="94"/>
      <c r="G65" s="94"/>
      <c r="H65" s="94"/>
      <c r="I65" s="94"/>
      <c r="J65" s="95"/>
    </row>
    <row r="66" spans="2:10" ht="15.75" x14ac:dyDescent="0.2">
      <c r="B66" s="96" t="s">
        <v>94</v>
      </c>
      <c r="C66" s="97"/>
      <c r="D66" s="97"/>
      <c r="E66" s="97"/>
      <c r="F66" s="97"/>
      <c r="G66" s="97"/>
      <c r="H66" s="97"/>
      <c r="I66" s="97"/>
      <c r="J66" s="98"/>
    </row>
    <row r="67" spans="2:10" ht="15.75" x14ac:dyDescent="0.2">
      <c r="B67" s="99" t="s">
        <v>95</v>
      </c>
      <c r="C67" s="100"/>
      <c r="D67" s="100"/>
      <c r="E67" s="100"/>
      <c r="F67" s="100"/>
      <c r="G67" s="100"/>
      <c r="H67" s="100"/>
      <c r="I67" s="100"/>
      <c r="J67" s="101"/>
    </row>
    <row r="68" spans="2:10" ht="10.5" customHeight="1" x14ac:dyDescent="0.2">
      <c r="B68" s="19"/>
      <c r="C68" s="20"/>
      <c r="D68" s="1"/>
      <c r="E68" s="1"/>
      <c r="F68" s="1"/>
      <c r="G68" s="1"/>
      <c r="H68" s="28"/>
      <c r="I68" s="28"/>
      <c r="J68" s="44"/>
    </row>
    <row r="69" spans="2:10" ht="18.75" customHeight="1" x14ac:dyDescent="0.2">
      <c r="B69" s="104" t="s">
        <v>42</v>
      </c>
      <c r="C69" s="105"/>
      <c r="D69" s="105"/>
      <c r="E69" s="105"/>
      <c r="F69" s="105"/>
      <c r="G69" s="106"/>
      <c r="H69" s="28"/>
      <c r="I69" s="28"/>
      <c r="J69" s="44"/>
    </row>
    <row r="70" spans="2:10" ht="25.5" customHeight="1" x14ac:dyDescent="0.2">
      <c r="B70" s="64" t="s">
        <v>43</v>
      </c>
      <c r="C70" s="138"/>
      <c r="D70" s="47"/>
      <c r="E70" s="48"/>
      <c r="F70" s="49"/>
      <c r="G70" s="50"/>
      <c r="H70" s="182"/>
      <c r="I70" s="139"/>
      <c r="J70" s="164"/>
    </row>
    <row r="71" spans="2:10" ht="16.5" customHeight="1" x14ac:dyDescent="0.2">
      <c r="B71" s="165" t="s">
        <v>96</v>
      </c>
      <c r="C71" s="140" t="s">
        <v>97</v>
      </c>
      <c r="D71" s="3">
        <v>4500000</v>
      </c>
      <c r="E71" s="4">
        <v>4500000</v>
      </c>
      <c r="F71" s="5">
        <v>0</v>
      </c>
      <c r="G71" s="42">
        <v>0</v>
      </c>
      <c r="H71" s="183"/>
      <c r="I71" s="52">
        <f t="shared" ref="I71:I74" si="25">IF(D71=0,0,(E71/D71)*-1)</f>
        <v>-1</v>
      </c>
      <c r="J71" s="27">
        <f t="shared" ref="J71:J74" si="26">IF(D71=0,(F71/100),F71/D71)</f>
        <v>0</v>
      </c>
    </row>
    <row r="72" spans="2:10" ht="25.5" x14ac:dyDescent="0.2">
      <c r="B72" s="165" t="s">
        <v>98</v>
      </c>
      <c r="C72" s="140" t="s">
        <v>99</v>
      </c>
      <c r="D72" s="3">
        <v>2500000</v>
      </c>
      <c r="E72" s="4">
        <v>2500000</v>
      </c>
      <c r="F72" s="5">
        <v>0</v>
      </c>
      <c r="G72" s="42">
        <v>0</v>
      </c>
      <c r="H72" s="183"/>
      <c r="I72" s="52">
        <f t="shared" si="25"/>
        <v>-1</v>
      </c>
      <c r="J72" s="27">
        <f t="shared" si="26"/>
        <v>0</v>
      </c>
    </row>
    <row r="73" spans="2:10" ht="18.75" customHeight="1" x14ac:dyDescent="0.2">
      <c r="B73" s="165" t="s">
        <v>100</v>
      </c>
      <c r="C73" s="140" t="s">
        <v>101</v>
      </c>
      <c r="D73" s="3">
        <v>2436546.46</v>
      </c>
      <c r="E73" s="4">
        <v>2436546.46</v>
      </c>
      <c r="F73" s="5">
        <v>0</v>
      </c>
      <c r="G73" s="42">
        <v>0</v>
      </c>
      <c r="H73" s="183"/>
      <c r="I73" s="52">
        <f t="shared" si="25"/>
        <v>-1</v>
      </c>
      <c r="J73" s="27">
        <f t="shared" si="26"/>
        <v>0</v>
      </c>
    </row>
    <row r="74" spans="2:10" ht="31.5" customHeight="1" x14ac:dyDescent="0.2">
      <c r="B74" s="165" t="s">
        <v>102</v>
      </c>
      <c r="C74" s="140" t="s">
        <v>103</v>
      </c>
      <c r="D74" s="3">
        <v>0</v>
      </c>
      <c r="E74" s="4">
        <v>0</v>
      </c>
      <c r="F74" s="5">
        <v>9436546.4600000009</v>
      </c>
      <c r="G74" s="42">
        <v>9436546.4600000009</v>
      </c>
      <c r="H74" s="183"/>
      <c r="I74" s="52">
        <f t="shared" si="25"/>
        <v>0</v>
      </c>
      <c r="J74" s="27">
        <f t="shared" si="26"/>
        <v>94365.464600000007</v>
      </c>
    </row>
    <row r="75" spans="2:10" ht="16.5" customHeight="1" x14ac:dyDescent="0.2">
      <c r="B75" s="166" t="s">
        <v>40</v>
      </c>
      <c r="C75" s="141"/>
      <c r="D75" s="29">
        <f>SUM(D71:D74)</f>
        <v>9436546.4600000009</v>
      </c>
      <c r="E75" s="30">
        <f t="shared" ref="E75:G75" si="27">SUM(E71:E74)</f>
        <v>9436546.4600000009</v>
      </c>
      <c r="F75" s="31">
        <f t="shared" si="27"/>
        <v>9436546.4600000009</v>
      </c>
      <c r="G75" s="32">
        <f t="shared" si="27"/>
        <v>9436546.4600000009</v>
      </c>
      <c r="H75" s="184"/>
      <c r="I75" s="33">
        <f>SUM(I71:I74)</f>
        <v>-3</v>
      </c>
      <c r="J75" s="34">
        <f>SUM(J71:J74)</f>
        <v>94365.464600000007</v>
      </c>
    </row>
    <row r="76" spans="2:10" ht="14.25" customHeight="1" x14ac:dyDescent="0.2">
      <c r="B76" s="73"/>
      <c r="C76" s="43"/>
      <c r="D76" s="35"/>
      <c r="E76" s="35"/>
      <c r="F76" s="35"/>
      <c r="G76" s="35"/>
      <c r="H76" s="28"/>
      <c r="I76" s="28"/>
      <c r="J76" s="44"/>
    </row>
    <row r="77" spans="2:10" ht="20.25" customHeight="1" x14ac:dyDescent="0.2">
      <c r="B77" s="102" t="s">
        <v>41</v>
      </c>
      <c r="C77" s="103"/>
      <c r="D77" s="57">
        <f>+D75</f>
        <v>9436546.4600000009</v>
      </c>
      <c r="E77" s="57">
        <f t="shared" ref="E77:G77" si="28">+E75</f>
        <v>9436546.4600000009</v>
      </c>
      <c r="F77" s="57">
        <f t="shared" si="28"/>
        <v>9436546.4600000009</v>
      </c>
      <c r="G77" s="143">
        <f t="shared" si="28"/>
        <v>9436546.4600000009</v>
      </c>
      <c r="H77" s="58"/>
      <c r="I77" s="144">
        <f>+I75</f>
        <v>-3</v>
      </c>
      <c r="J77" s="169">
        <f>+J75</f>
        <v>94365.464600000007</v>
      </c>
    </row>
    <row r="78" spans="2:10" ht="20.25" customHeight="1" thickBot="1" x14ac:dyDescent="0.25">
      <c r="B78" s="73"/>
      <c r="C78" s="43"/>
      <c r="D78" s="35"/>
      <c r="E78" s="35"/>
      <c r="F78" s="35"/>
      <c r="G78" s="35"/>
      <c r="H78" s="28"/>
      <c r="I78" s="133"/>
      <c r="J78" s="170"/>
    </row>
    <row r="79" spans="2:10" ht="18" customHeight="1" thickBot="1" x14ac:dyDescent="0.25">
      <c r="B79" s="89" t="s">
        <v>104</v>
      </c>
      <c r="C79" s="90"/>
      <c r="D79" s="38">
        <f>+D77</f>
        <v>9436546.4600000009</v>
      </c>
      <c r="E79" s="38">
        <f t="shared" ref="E79:G79" si="29">+E77</f>
        <v>9436546.4600000009</v>
      </c>
      <c r="F79" s="38">
        <f t="shared" si="29"/>
        <v>9436546.4600000009</v>
      </c>
      <c r="G79" s="39">
        <f t="shared" si="29"/>
        <v>9436546.4600000009</v>
      </c>
      <c r="H79" s="35"/>
      <c r="I79" s="55">
        <f>+I77</f>
        <v>-3</v>
      </c>
      <c r="J79" s="56">
        <f>+J77</f>
        <v>94365.464600000007</v>
      </c>
    </row>
    <row r="80" spans="2:10" ht="18" customHeight="1" thickBot="1" x14ac:dyDescent="0.25">
      <c r="B80" s="9"/>
      <c r="C80" s="28"/>
      <c r="D80" s="28"/>
      <c r="E80" s="28"/>
      <c r="F80" s="28"/>
      <c r="G80" s="28"/>
      <c r="H80" s="28"/>
      <c r="I80" s="28"/>
      <c r="J80" s="44"/>
    </row>
    <row r="81" spans="2:11" ht="18.75" customHeight="1" thickBot="1" x14ac:dyDescent="0.25">
      <c r="B81" s="87" t="s">
        <v>105</v>
      </c>
      <c r="C81" s="88"/>
      <c r="D81" s="63">
        <f>+D79+D63</f>
        <v>79574570.460000008</v>
      </c>
      <c r="E81" s="63">
        <f>+E79+E63</f>
        <v>21036546.460000001</v>
      </c>
      <c r="F81" s="63">
        <f>+F79+F63</f>
        <v>21036546.460000001</v>
      </c>
      <c r="G81" s="63">
        <f>+G79+G63</f>
        <v>79574570.460000008</v>
      </c>
      <c r="H81" s="10"/>
      <c r="I81" s="171"/>
      <c r="J81" s="172"/>
    </row>
    <row r="82" spans="2:11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1" ht="20.25" customHeight="1" thickBot="1" x14ac:dyDescent="0.25">
      <c r="B83" s="28"/>
      <c r="C83" s="28"/>
      <c r="D83" s="28"/>
      <c r="E83" s="28"/>
      <c r="F83" s="28"/>
      <c r="G83" s="28"/>
      <c r="H83" s="28"/>
      <c r="I83" s="28"/>
      <c r="J83" s="28"/>
    </row>
    <row r="84" spans="2:11" ht="22.5" customHeight="1" x14ac:dyDescent="0.2">
      <c r="B84" s="175" t="s">
        <v>109</v>
      </c>
      <c r="C84" s="159" t="s">
        <v>112</v>
      </c>
      <c r="D84" s="160"/>
      <c r="E84" s="160"/>
      <c r="F84" s="160"/>
      <c r="G84" s="161"/>
      <c r="H84" s="7"/>
      <c r="I84" s="7"/>
      <c r="J84" s="8"/>
      <c r="K84" s="75" t="s">
        <v>56</v>
      </c>
    </row>
    <row r="85" spans="2:11" ht="19.5" customHeight="1" x14ac:dyDescent="0.2">
      <c r="B85" s="176">
        <v>1</v>
      </c>
      <c r="C85" s="149" t="s">
        <v>106</v>
      </c>
      <c r="D85" s="150"/>
      <c r="E85" s="150"/>
      <c r="F85" s="150"/>
      <c r="G85" s="151"/>
      <c r="H85" s="28"/>
      <c r="I85" s="28"/>
      <c r="J85" s="44"/>
    </row>
    <row r="86" spans="2:11" ht="19.5" customHeight="1" x14ac:dyDescent="0.2">
      <c r="B86" s="176">
        <v>2</v>
      </c>
      <c r="C86" s="152" t="s">
        <v>107</v>
      </c>
      <c r="D86" s="152"/>
      <c r="E86" s="152"/>
      <c r="F86" s="152"/>
      <c r="G86" s="153"/>
      <c r="H86" s="28"/>
      <c r="I86" s="28"/>
      <c r="J86" s="44"/>
    </row>
    <row r="87" spans="2:11" ht="27.75" customHeight="1" x14ac:dyDescent="0.2">
      <c r="B87" s="176">
        <v>3</v>
      </c>
      <c r="C87" s="150" t="s">
        <v>108</v>
      </c>
      <c r="D87" s="150"/>
      <c r="E87" s="150"/>
      <c r="F87" s="150"/>
      <c r="G87" s="151"/>
      <c r="H87" s="28"/>
      <c r="I87" s="28"/>
      <c r="J87" s="44"/>
    </row>
    <row r="88" spans="2:11" x14ac:dyDescent="0.2">
      <c r="B88" s="177"/>
      <c r="C88" s="58"/>
      <c r="D88" s="58"/>
      <c r="E88" s="58"/>
      <c r="F88" s="58"/>
      <c r="G88" s="154"/>
      <c r="H88" s="28"/>
      <c r="I88" s="28"/>
      <c r="J88" s="44"/>
    </row>
    <row r="89" spans="2:11" x14ac:dyDescent="0.2">
      <c r="B89" s="177"/>
      <c r="C89" s="155" t="s">
        <v>111</v>
      </c>
      <c r="D89" s="58"/>
      <c r="E89" s="58"/>
      <c r="F89" s="58"/>
      <c r="G89" s="154"/>
      <c r="H89" s="28"/>
      <c r="I89" s="28"/>
      <c r="J89" s="44"/>
    </row>
    <row r="90" spans="2:11" ht="29.25" customHeight="1" x14ac:dyDescent="0.2">
      <c r="B90" s="178">
        <v>1</v>
      </c>
      <c r="C90" s="156" t="s">
        <v>110</v>
      </c>
      <c r="D90" s="156"/>
      <c r="E90" s="156"/>
      <c r="F90" s="156"/>
      <c r="G90" s="157"/>
      <c r="H90" s="28"/>
      <c r="I90" s="28"/>
      <c r="J90" s="44"/>
    </row>
    <row r="91" spans="2:11" x14ac:dyDescent="0.2">
      <c r="B91" s="28"/>
      <c r="C91" s="28"/>
      <c r="D91" s="28"/>
      <c r="E91" s="28"/>
      <c r="F91" s="28"/>
      <c r="G91" s="28"/>
      <c r="H91" s="28"/>
      <c r="I91" s="28"/>
      <c r="J91" s="44"/>
    </row>
    <row r="92" spans="2:11" x14ac:dyDescent="0.2">
      <c r="B92" s="179" t="s">
        <v>109</v>
      </c>
      <c r="C92" s="148" t="s">
        <v>114</v>
      </c>
      <c r="D92" s="40"/>
      <c r="E92" s="40"/>
      <c r="F92" s="40"/>
      <c r="G92" s="41"/>
      <c r="H92" s="28"/>
      <c r="I92" s="28"/>
      <c r="J92" s="44"/>
    </row>
    <row r="93" spans="2:11" ht="17.25" customHeight="1" x14ac:dyDescent="0.2">
      <c r="B93" s="178">
        <v>1</v>
      </c>
      <c r="C93" s="158" t="s">
        <v>113</v>
      </c>
      <c r="D93" s="156"/>
      <c r="E93" s="156"/>
      <c r="F93" s="156"/>
      <c r="G93" s="157"/>
      <c r="H93" s="28"/>
      <c r="I93" s="28"/>
      <c r="J93" s="44"/>
    </row>
    <row r="94" spans="2:11" x14ac:dyDescent="0.2">
      <c r="B94" s="28"/>
      <c r="C94" s="28"/>
      <c r="D94" s="28"/>
      <c r="E94" s="28"/>
      <c r="F94" s="28"/>
      <c r="G94" s="28"/>
      <c r="H94" s="28"/>
      <c r="I94" s="28"/>
      <c r="J94" s="44"/>
    </row>
    <row r="95" spans="2:11" ht="17.25" customHeight="1" x14ac:dyDescent="0.2">
      <c r="B95" s="180" t="s">
        <v>50</v>
      </c>
      <c r="C95" s="65" t="s">
        <v>51</v>
      </c>
      <c r="D95" s="28"/>
      <c r="E95" s="28"/>
      <c r="F95" s="28"/>
      <c r="G95" s="28"/>
      <c r="H95" s="28"/>
      <c r="I95" s="28"/>
      <c r="J95" s="44"/>
    </row>
    <row r="96" spans="2:11" ht="17.25" customHeight="1" x14ac:dyDescent="0.2">
      <c r="B96" s="180" t="s">
        <v>52</v>
      </c>
      <c r="C96" s="66">
        <v>43851</v>
      </c>
      <c r="D96" s="28"/>
      <c r="E96" s="28"/>
      <c r="F96" s="28"/>
      <c r="G96" s="28"/>
      <c r="H96" s="28"/>
      <c r="I96" s="28"/>
      <c r="J96" s="44"/>
    </row>
    <row r="97" spans="2:10" ht="17.25" customHeight="1" thickBot="1" x14ac:dyDescent="0.25">
      <c r="B97" s="181"/>
      <c r="C97" s="67" t="s">
        <v>53</v>
      </c>
      <c r="D97" s="79"/>
      <c r="E97" s="79"/>
      <c r="F97" s="79"/>
      <c r="G97" s="79"/>
      <c r="H97" s="79"/>
      <c r="I97" s="79"/>
      <c r="J97" s="82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</sheetData>
  <sortState ref="B22:G26">
    <sortCondition ref="B22"/>
  </sortState>
  <mergeCells count="40">
    <mergeCell ref="C90:G90"/>
    <mergeCell ref="C93:G93"/>
    <mergeCell ref="B57:C57"/>
    <mergeCell ref="C85:G85"/>
    <mergeCell ref="C86:G86"/>
    <mergeCell ref="C87:G87"/>
    <mergeCell ref="B54:C54"/>
    <mergeCell ref="B16:C16"/>
    <mergeCell ref="B24:C24"/>
    <mergeCell ref="B45:C45"/>
    <mergeCell ref="B53:C53"/>
    <mergeCell ref="B1:G1"/>
    <mergeCell ref="B2:G2"/>
    <mergeCell ref="B3:G3"/>
    <mergeCell ref="B10:G10"/>
    <mergeCell ref="B34:C34"/>
    <mergeCell ref="B59:C59"/>
    <mergeCell ref="B6:B7"/>
    <mergeCell ref="C6:C7"/>
    <mergeCell ref="D6:D7"/>
    <mergeCell ref="E6:E7"/>
    <mergeCell ref="F6:F7"/>
    <mergeCell ref="G6:G7"/>
    <mergeCell ref="I6:J6"/>
    <mergeCell ref="B36:C36"/>
    <mergeCell ref="B49:G49"/>
    <mergeCell ref="B47:C47"/>
    <mergeCell ref="B40:G40"/>
    <mergeCell ref="B29:C29"/>
    <mergeCell ref="B38:J38"/>
    <mergeCell ref="B81:C81"/>
    <mergeCell ref="B79:C79"/>
    <mergeCell ref="B61:C61"/>
    <mergeCell ref="B63:C63"/>
    <mergeCell ref="B65:J65"/>
    <mergeCell ref="B66:J66"/>
    <mergeCell ref="B67:J67"/>
    <mergeCell ref="B77:C77"/>
    <mergeCell ref="B69:G69"/>
    <mergeCell ref="B75:C75"/>
  </mergeCells>
  <printOptions horizontalCentered="1"/>
  <pageMargins left="0.70866141732283472" right="0.70866141732283472" top="0.74803149606299213" bottom="0.74803149606299213" header="0.31496062992125984" footer="0.31496062992125984"/>
  <pageSetup scale="71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132" t="s">
        <v>13</v>
      </c>
      <c r="B2" s="132"/>
      <c r="C2" s="11" t="s">
        <v>23</v>
      </c>
      <c r="D2" s="16">
        <v>2070000</v>
      </c>
    </row>
    <row r="3" spans="1:4" ht="15" x14ac:dyDescent="0.25">
      <c r="A3" s="13"/>
      <c r="B3" s="13" t="s">
        <v>16</v>
      </c>
      <c r="C3" s="13" t="s">
        <v>17</v>
      </c>
      <c r="D3" s="13" t="s">
        <v>22</v>
      </c>
    </row>
    <row r="4" spans="1:4" x14ac:dyDescent="0.2">
      <c r="A4" s="11" t="s">
        <v>15</v>
      </c>
      <c r="B4" s="14">
        <v>49276.99</v>
      </c>
      <c r="C4" s="14" t="e">
        <f>'MOD 01-2020'!#REF!</f>
        <v>#REF!</v>
      </c>
      <c r="D4" s="15" t="e">
        <f>C4-B4</f>
        <v>#REF!</v>
      </c>
    </row>
    <row r="5" spans="1:4" x14ac:dyDescent="0.2">
      <c r="A5" s="11" t="s">
        <v>18</v>
      </c>
      <c r="B5" s="14">
        <v>24551.52</v>
      </c>
      <c r="C5" s="14"/>
      <c r="D5" s="15"/>
    </row>
    <row r="6" spans="1:4" x14ac:dyDescent="0.2">
      <c r="A6" s="11" t="s">
        <v>19</v>
      </c>
      <c r="B6" s="14">
        <v>1495500</v>
      </c>
      <c r="C6" s="14"/>
      <c r="D6" s="15"/>
    </row>
    <row r="7" spans="1:4" x14ac:dyDescent="0.2">
      <c r="A7" s="11" t="s">
        <v>20</v>
      </c>
      <c r="B7" s="14">
        <v>564293.21</v>
      </c>
      <c r="C7" s="14"/>
      <c r="D7" s="15"/>
    </row>
    <row r="8" spans="1:4" x14ac:dyDescent="0.2">
      <c r="A8" s="11" t="s">
        <v>21</v>
      </c>
      <c r="B8" s="14">
        <v>615067.46</v>
      </c>
      <c r="C8" s="14" t="e">
        <f>'MOD 01-2020'!#REF!</f>
        <v>#REF!</v>
      </c>
      <c r="D8" s="15" t="e">
        <f t="shared" ref="D8" si="0">C8-B8</f>
        <v>#REF!</v>
      </c>
    </row>
    <row r="9" spans="1:4" x14ac:dyDescent="0.2">
      <c r="B9" s="14"/>
      <c r="C9" s="14"/>
      <c r="D9" s="15"/>
    </row>
    <row r="10" spans="1:4" ht="15" x14ac:dyDescent="0.2">
      <c r="A10" s="18" t="s">
        <v>29</v>
      </c>
      <c r="B10" s="17">
        <f>SUM(B4:B9)</f>
        <v>2748689.1799999997</v>
      </c>
      <c r="C10" s="14"/>
      <c r="D10" s="15"/>
    </row>
    <row r="11" spans="1:4" x14ac:dyDescent="0.2">
      <c r="B11" s="14"/>
      <c r="C11" s="14"/>
      <c r="D11" s="15"/>
    </row>
    <row r="12" spans="1:4" ht="15" x14ac:dyDescent="0.25">
      <c r="A12" s="132" t="s">
        <v>24</v>
      </c>
      <c r="B12" s="132"/>
      <c r="C12" s="11" t="s">
        <v>23</v>
      </c>
      <c r="D12" s="16">
        <v>850000</v>
      </c>
    </row>
    <row r="13" spans="1:4" ht="15" x14ac:dyDescent="0.25">
      <c r="A13" s="13"/>
      <c r="B13" s="13" t="s">
        <v>16</v>
      </c>
      <c r="C13" s="13" t="s">
        <v>17</v>
      </c>
      <c r="D13" s="13" t="s">
        <v>22</v>
      </c>
    </row>
    <row r="14" spans="1:4" x14ac:dyDescent="0.2">
      <c r="A14" s="11" t="s">
        <v>15</v>
      </c>
      <c r="B14" s="14">
        <v>448188</v>
      </c>
      <c r="C14" s="14"/>
      <c r="D14" s="15"/>
    </row>
    <row r="15" spans="1:4" x14ac:dyDescent="0.2">
      <c r="A15" s="11" t="s">
        <v>25</v>
      </c>
      <c r="B15" s="14">
        <v>97500</v>
      </c>
      <c r="C15" s="14"/>
      <c r="D15" s="15"/>
    </row>
    <row r="16" spans="1:4" x14ac:dyDescent="0.2">
      <c r="A16" s="11" t="s">
        <v>19</v>
      </c>
      <c r="B16" s="14">
        <v>604000</v>
      </c>
      <c r="C16" s="14"/>
      <c r="D16" s="15"/>
    </row>
    <row r="17" spans="1:4" x14ac:dyDescent="0.2">
      <c r="A17" s="11" t="s">
        <v>26</v>
      </c>
      <c r="B17" s="14">
        <v>195000</v>
      </c>
      <c r="C17" s="14"/>
      <c r="D17" s="15"/>
    </row>
    <row r="18" spans="1:4" x14ac:dyDescent="0.2">
      <c r="A18" s="11" t="s">
        <v>27</v>
      </c>
      <c r="B18" s="14">
        <v>141250.5</v>
      </c>
      <c r="C18" s="14"/>
      <c r="D18" s="15"/>
    </row>
    <row r="19" spans="1:4" x14ac:dyDescent="0.2">
      <c r="B19" s="14"/>
      <c r="C19" s="14"/>
      <c r="D19" s="15"/>
    </row>
    <row r="20" spans="1:4" ht="15" x14ac:dyDescent="0.2">
      <c r="A20" s="18" t="s">
        <v>29</v>
      </c>
      <c r="B20" s="17">
        <f>SUM(B14:B19)</f>
        <v>1485938.5</v>
      </c>
      <c r="C20" s="14"/>
      <c r="D20" s="15"/>
    </row>
    <row r="21" spans="1:4" x14ac:dyDescent="0.2">
      <c r="B21" s="14"/>
      <c r="C21" s="14"/>
      <c r="D21" s="15"/>
    </row>
    <row r="22" spans="1:4" ht="15" x14ac:dyDescent="0.25">
      <c r="A22" s="132" t="s">
        <v>28</v>
      </c>
      <c r="B22" s="132"/>
      <c r="C22" s="11" t="s">
        <v>23</v>
      </c>
      <c r="D22" s="16">
        <v>975000</v>
      </c>
    </row>
    <row r="23" spans="1:4" ht="15" x14ac:dyDescent="0.25">
      <c r="A23" s="13"/>
      <c r="B23" s="13" t="s">
        <v>16</v>
      </c>
      <c r="C23" s="13" t="s">
        <v>17</v>
      </c>
      <c r="D23" s="13" t="s">
        <v>22</v>
      </c>
    </row>
    <row r="24" spans="1:4" x14ac:dyDescent="0.2">
      <c r="A24" s="11" t="s">
        <v>15</v>
      </c>
      <c r="B24" s="14">
        <v>7169.52</v>
      </c>
      <c r="C24" s="14" t="e">
        <f>'MOD 01-2020'!#REF!</f>
        <v>#REF!</v>
      </c>
      <c r="D24" s="15"/>
    </row>
    <row r="25" spans="1:4" x14ac:dyDescent="0.2">
      <c r="A25" s="11" t="s">
        <v>27</v>
      </c>
      <c r="B25" s="14">
        <v>9261.24</v>
      </c>
      <c r="C25" s="14"/>
      <c r="D25" s="15"/>
    </row>
    <row r="26" spans="1:4" x14ac:dyDescent="0.2">
      <c r="B26" s="14"/>
      <c r="C26" s="14"/>
      <c r="D26" s="15"/>
    </row>
    <row r="27" spans="1:4" ht="15" x14ac:dyDescent="0.2">
      <c r="A27" s="18" t="s">
        <v>29</v>
      </c>
      <c r="B27" s="17">
        <f>SUM(B21:B26)</f>
        <v>16430.760000000002</v>
      </c>
      <c r="C27" s="14"/>
      <c r="D27" s="15"/>
    </row>
    <row r="28" spans="1:4" x14ac:dyDescent="0.2">
      <c r="B28" s="14"/>
      <c r="C28" s="14"/>
      <c r="D28" s="15"/>
    </row>
    <row r="29" spans="1:4" ht="15" x14ac:dyDescent="0.25">
      <c r="A29" s="132" t="s">
        <v>12</v>
      </c>
      <c r="B29" s="132"/>
      <c r="C29" s="11" t="s">
        <v>23</v>
      </c>
      <c r="D29" s="16">
        <v>800000</v>
      </c>
    </row>
    <row r="30" spans="1:4" ht="15" x14ac:dyDescent="0.25">
      <c r="A30" s="13"/>
      <c r="B30" s="13" t="s">
        <v>16</v>
      </c>
      <c r="C30" s="13" t="s">
        <v>17</v>
      </c>
      <c r="D30" s="13" t="s">
        <v>22</v>
      </c>
    </row>
    <row r="31" spans="1:4" x14ac:dyDescent="0.2">
      <c r="A31" s="11" t="s">
        <v>15</v>
      </c>
      <c r="B31" s="14">
        <v>641330</v>
      </c>
      <c r="C31" s="14" t="e">
        <f>'MOD 01-2020'!#REF!</f>
        <v>#REF!</v>
      </c>
      <c r="D31" s="15"/>
    </row>
    <row r="32" spans="1:4" x14ac:dyDescent="0.2">
      <c r="A32" s="11" t="s">
        <v>18</v>
      </c>
      <c r="B32" s="14">
        <v>300000</v>
      </c>
      <c r="C32" s="14">
        <v>0</v>
      </c>
      <c r="D32" s="15"/>
    </row>
    <row r="33" spans="1:4" x14ac:dyDescent="0.2">
      <c r="A33" s="11" t="s">
        <v>30</v>
      </c>
      <c r="B33" s="14">
        <v>700000</v>
      </c>
      <c r="C33" s="14"/>
      <c r="D33" s="15"/>
    </row>
    <row r="34" spans="1:4" x14ac:dyDescent="0.2">
      <c r="B34" s="14"/>
      <c r="C34" s="14"/>
      <c r="D34" s="15"/>
    </row>
    <row r="35" spans="1:4" ht="15" x14ac:dyDescent="0.2">
      <c r="A35" s="18" t="s">
        <v>29</v>
      </c>
      <c r="B35" s="17">
        <f>SUM(B31:B34)</f>
        <v>1641330</v>
      </c>
      <c r="C35" s="14"/>
      <c r="D35" s="15"/>
    </row>
    <row r="36" spans="1:4" x14ac:dyDescent="0.2">
      <c r="B36" s="14"/>
      <c r="C36" s="14"/>
      <c r="D36" s="15"/>
    </row>
    <row r="37" spans="1:4" x14ac:dyDescent="0.2">
      <c r="B37" s="14"/>
      <c r="C37" s="14"/>
      <c r="D37" s="15"/>
    </row>
    <row r="38" spans="1:4" x14ac:dyDescent="0.2">
      <c r="B38" s="14"/>
      <c r="C38" s="14"/>
      <c r="D38" s="15"/>
    </row>
    <row r="39" spans="1:4" x14ac:dyDescent="0.2">
      <c r="B39" s="15"/>
      <c r="C39" s="15"/>
      <c r="D39" s="15"/>
    </row>
    <row r="40" spans="1:4" x14ac:dyDescent="0.2">
      <c r="B40" s="15"/>
      <c r="C40" s="15"/>
      <c r="D40" s="15"/>
    </row>
    <row r="41" spans="1:4" x14ac:dyDescent="0.2">
      <c r="B41" s="15"/>
      <c r="C41" s="15"/>
      <c r="D41" s="15"/>
    </row>
    <row r="42" spans="1:4" x14ac:dyDescent="0.2">
      <c r="B42" s="15"/>
      <c r="C42" s="15"/>
      <c r="D42" s="15"/>
    </row>
    <row r="43" spans="1:4" x14ac:dyDescent="0.2">
      <c r="B43" s="15"/>
      <c r="C43" s="15"/>
      <c r="D43" s="15"/>
    </row>
    <row r="44" spans="1:4" x14ac:dyDescent="0.2">
      <c r="B44" s="15"/>
      <c r="C44" s="15"/>
      <c r="D44" s="15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MOD 01-2020</vt:lpstr>
      <vt:lpstr>Estimaciones</vt:lpstr>
      <vt:lpstr>Estimaciones!Área_de_impresión</vt:lpstr>
      <vt:lpstr>'MOD 01-2020'!Área_de_impresión</vt:lpstr>
      <vt:lpstr>'MOD 01-2020'!Títulos_a_imprimir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2020-01-13T22:02:20Z</cp:lastPrinted>
  <dcterms:created xsi:type="dcterms:W3CDTF">1996-11-27T10:00:04Z</dcterms:created>
  <dcterms:modified xsi:type="dcterms:W3CDTF">2020-01-13T22:07:34Z</dcterms:modified>
</cp:coreProperties>
</file>